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4\PE 90001 2024 - Motorista\ZIPS\"/>
    </mc:Choice>
  </mc:AlternateContent>
  <bookViews>
    <workbookView xWindow="0" yWindow="0" windowWidth="11160" windowHeight="8430" activeTab="4"/>
  </bookViews>
  <sheets>
    <sheet name="MOTORISTA" sheetId="1" r:id="rId1"/>
    <sheet name="H.EXTRAS" sheetId="2" r:id="rId2"/>
    <sheet name="DIÁRIAS" sheetId="3" r:id="rId3"/>
    <sheet name="UNIFORMES" sheetId="4" r:id="rId4"/>
    <sheet name="RESUMO" sheetId="5" r:id="rId5"/>
  </sheets>
  <definedNames>
    <definedName name="_xlnm.Print_Area" localSheetId="2">DIÁRIAS!$A$1:$J$30</definedName>
    <definedName name="_xlnm.Print_Area" localSheetId="1">H.EXTRAS!$A$1:$M$113</definedName>
    <definedName name="_xlnm.Print_Area" localSheetId="0">MOTORISTA!$A$1:$J$149</definedName>
    <definedName name="_xlnm.Print_Area" localSheetId="4">RESUMO!$A$1:$G$23</definedName>
    <definedName name="_xlnm.Print_Area" localSheetId="3">UNIFORMES!$A$1:$G$33</definedName>
  </definedNames>
  <calcPr calcId="162913"/>
  <extLst>
    <ext uri="GoogleSheetsCustomDataVersion1">
      <go:sheetsCustomData xmlns:go="http://customooxmlschemas.google.com/" r:id="" roundtripDataSignature="AMtx7miW+JF6AY84pXfkl+rKnbxUtT1G7w=="/>
    </ext>
  </extLst>
</workbook>
</file>

<file path=xl/calcChain.xml><?xml version="1.0" encoding="utf-8"?>
<calcChain xmlns="http://schemas.openxmlformats.org/spreadsheetml/2006/main">
  <c r="J88" i="1" l="1"/>
  <c r="J84" i="1"/>
  <c r="J75" i="1" l="1"/>
  <c r="J74" i="1"/>
  <c r="G22" i="5" l="1"/>
  <c r="H9" i="3" l="1"/>
  <c r="G7" i="4" l="1"/>
  <c r="N107" i="2" l="1"/>
  <c r="J22" i="3"/>
  <c r="G27" i="3"/>
  <c r="J27" i="3" s="1"/>
  <c r="G26" i="3"/>
  <c r="J26" i="3" s="1"/>
  <c r="J25" i="3" l="1"/>
  <c r="F8" i="5" l="1"/>
  <c r="F9" i="5"/>
  <c r="F10" i="5"/>
  <c r="F7" i="5"/>
  <c r="K10" i="2"/>
  <c r="K9" i="2"/>
  <c r="K8" i="2"/>
  <c r="F4" i="5"/>
  <c r="F5" i="5"/>
  <c r="F3" i="5"/>
  <c r="F4" i="4"/>
  <c r="F5" i="4"/>
  <c r="F3" i="4"/>
  <c r="H5" i="3"/>
  <c r="H4" i="3"/>
  <c r="H3" i="3"/>
  <c r="H5" i="2"/>
  <c r="H4" i="2"/>
  <c r="H3" i="2"/>
  <c r="H18" i="3" l="1"/>
  <c r="H10" i="3"/>
  <c r="H8" i="3"/>
  <c r="H7" i="3"/>
  <c r="G149" i="1"/>
  <c r="E13" i="4" l="1"/>
  <c r="E12" i="4"/>
  <c r="J58" i="1"/>
  <c r="F14" i="5" l="1"/>
  <c r="E20" i="4"/>
  <c r="E19" i="4"/>
  <c r="E18" i="4"/>
  <c r="E17" i="4"/>
  <c r="E16" i="4"/>
  <c r="E15" i="4"/>
  <c r="E14" i="4"/>
  <c r="J24" i="3"/>
  <c r="J23" i="3"/>
  <c r="H16" i="3"/>
  <c r="I90" i="2"/>
  <c r="I49" i="2"/>
  <c r="I55" i="2" s="1"/>
  <c r="K18" i="2"/>
  <c r="M23" i="2" s="1"/>
  <c r="M26" i="2" s="1"/>
  <c r="I131" i="1"/>
  <c r="J60" i="1"/>
  <c r="J55" i="1"/>
  <c r="I41" i="1"/>
  <c r="I47" i="1" s="1"/>
  <c r="J24" i="1"/>
  <c r="J28" i="3" l="1"/>
  <c r="J30" i="3" s="1"/>
  <c r="E21" i="4"/>
  <c r="L30" i="2"/>
  <c r="M30" i="2"/>
  <c r="J25" i="1"/>
  <c r="J26" i="1" s="1"/>
  <c r="J51" i="1"/>
  <c r="J61" i="1" s="1"/>
  <c r="J67" i="1" s="1"/>
  <c r="M24" i="2"/>
  <c r="J30" i="2" s="1"/>
  <c r="J96" i="1"/>
  <c r="J97" i="1" s="1"/>
  <c r="J102" i="1" s="1"/>
  <c r="M25" i="2"/>
  <c r="K30" i="2" s="1"/>
  <c r="K33" i="2" s="1"/>
  <c r="K34" i="2" s="1"/>
  <c r="G8" i="4"/>
  <c r="G9" i="4" s="1"/>
  <c r="K67" i="2" l="1"/>
  <c r="K68" i="2" s="1"/>
  <c r="M31" i="2"/>
  <c r="M32" i="2"/>
  <c r="M33" i="2" s="1"/>
  <c r="J33" i="2"/>
  <c r="J34" i="2" s="1"/>
  <c r="L31" i="2"/>
  <c r="L32" i="2"/>
  <c r="L33" i="2" s="1"/>
  <c r="J87" i="1"/>
  <c r="C28" i="4"/>
  <c r="E22" i="4"/>
  <c r="L34" i="2"/>
  <c r="J138" i="1"/>
  <c r="J42" i="1"/>
  <c r="J45" i="1"/>
  <c r="J39" i="1"/>
  <c r="J44" i="1"/>
  <c r="J83" i="1"/>
  <c r="J32" i="1"/>
  <c r="J40" i="1"/>
  <c r="J76" i="1"/>
  <c r="J46" i="1"/>
  <c r="J31" i="1"/>
  <c r="J72" i="1" s="1"/>
  <c r="J43" i="1"/>
  <c r="J41" i="1"/>
  <c r="L40" i="2"/>
  <c r="B26" i="4"/>
  <c r="G16" i="5"/>
  <c r="J67" i="2" l="1"/>
  <c r="J68" i="2" s="1"/>
  <c r="L67" i="2"/>
  <c r="L68" i="2" s="1"/>
  <c r="L65" i="2"/>
  <c r="L66" i="2" s="1"/>
  <c r="L50" i="2"/>
  <c r="L69" i="2"/>
  <c r="L48" i="2"/>
  <c r="L47" i="2"/>
  <c r="L55" i="2" s="1"/>
  <c r="L60" i="2" s="1"/>
  <c r="L39" i="2"/>
  <c r="M34" i="2"/>
  <c r="L49" i="2"/>
  <c r="L52" i="2"/>
  <c r="L51" i="2"/>
  <c r="L53" i="2"/>
  <c r="L97" i="2"/>
  <c r="L54" i="2"/>
  <c r="B30" i="4"/>
  <c r="D26" i="4"/>
  <c r="D28" i="4"/>
  <c r="G28" i="4" s="1"/>
  <c r="J107" i="1" s="1"/>
  <c r="J47" i="1"/>
  <c r="J66" i="1" s="1"/>
  <c r="J80" i="1"/>
  <c r="J33" i="1"/>
  <c r="J34" i="1" s="1"/>
  <c r="J35" i="1" s="1"/>
  <c r="K97" i="2"/>
  <c r="K48" i="2"/>
  <c r="K47" i="2"/>
  <c r="K40" i="2"/>
  <c r="K39" i="2"/>
  <c r="K69" i="2"/>
  <c r="K50" i="2"/>
  <c r="K53" i="2"/>
  <c r="K49" i="2"/>
  <c r="K54" i="2"/>
  <c r="K51" i="2"/>
  <c r="K52" i="2"/>
  <c r="J54" i="2"/>
  <c r="J53" i="2"/>
  <c r="J52" i="2"/>
  <c r="J51" i="2"/>
  <c r="J50" i="2"/>
  <c r="J49" i="2"/>
  <c r="J97" i="2"/>
  <c r="J48" i="2"/>
  <c r="J69" i="2"/>
  <c r="J39" i="2"/>
  <c r="J65" i="2" s="1"/>
  <c r="J66" i="2" s="1"/>
  <c r="J47" i="2"/>
  <c r="J40" i="2"/>
  <c r="M69" i="2"/>
  <c r="M54" i="2"/>
  <c r="M53" i="2"/>
  <c r="M97" i="2"/>
  <c r="M52" i="2"/>
  <c r="M47" i="2"/>
  <c r="M40" i="2"/>
  <c r="M51" i="2"/>
  <c r="M39" i="2"/>
  <c r="M49" i="2"/>
  <c r="M48" i="2"/>
  <c r="M50" i="2"/>
  <c r="L41" i="2"/>
  <c r="J73" i="1"/>
  <c r="J77" i="1" s="1"/>
  <c r="J140" i="1" s="1"/>
  <c r="K65" i="2" l="1"/>
  <c r="K66" i="2" s="1"/>
  <c r="M67" i="2"/>
  <c r="M68" i="2" s="1"/>
  <c r="M65" i="2"/>
  <c r="M66" i="2" s="1"/>
  <c r="L70" i="2"/>
  <c r="L99" i="2" s="1"/>
  <c r="J86" i="1"/>
  <c r="J85" i="1"/>
  <c r="J89" i="1"/>
  <c r="J41" i="2"/>
  <c r="J42" i="2" s="1"/>
  <c r="J43" i="2" s="1"/>
  <c r="J59" i="2" s="1"/>
  <c r="J65" i="1"/>
  <c r="J68" i="1" s="1"/>
  <c r="J139" i="1" s="1"/>
  <c r="D30" i="4"/>
  <c r="F26" i="4"/>
  <c r="L42" i="2"/>
  <c r="L43" i="2" s="1"/>
  <c r="L59" i="2" s="1"/>
  <c r="L61" i="2" s="1"/>
  <c r="K55" i="2"/>
  <c r="K60" i="2" s="1"/>
  <c r="M55" i="2"/>
  <c r="M60" i="2" s="1"/>
  <c r="M41" i="2"/>
  <c r="J55" i="2"/>
  <c r="J60" i="2" s="1"/>
  <c r="K41" i="2"/>
  <c r="K70" i="2" l="1"/>
  <c r="K99" i="2" s="1"/>
  <c r="J90" i="1"/>
  <c r="J91" i="1" s="1"/>
  <c r="J101" i="1" s="1"/>
  <c r="J103" i="1" s="1"/>
  <c r="J141" i="1" s="1"/>
  <c r="J61" i="2"/>
  <c r="J98" i="2" s="1"/>
  <c r="L98" i="2"/>
  <c r="L100" i="2" s="1"/>
  <c r="L74" i="2"/>
  <c r="L75" i="2" s="1"/>
  <c r="J109" i="1"/>
  <c r="J111" i="1" s="1"/>
  <c r="J142" i="1" s="1"/>
  <c r="G30" i="4"/>
  <c r="M70" i="2"/>
  <c r="M99" i="2" s="1"/>
  <c r="K42" i="2"/>
  <c r="K43" i="2" s="1"/>
  <c r="K59" i="2" s="1"/>
  <c r="K61" i="2" s="1"/>
  <c r="M42" i="2"/>
  <c r="M43" i="2" s="1"/>
  <c r="M59" i="2" s="1"/>
  <c r="M61" i="2" s="1"/>
  <c r="J70" i="2"/>
  <c r="J143" i="1" l="1"/>
  <c r="J115" i="1"/>
  <c r="J116" i="1" s="1"/>
  <c r="J117" i="1" s="1"/>
  <c r="J118" i="1" s="1"/>
  <c r="J119" i="1" s="1"/>
  <c r="K98" i="2"/>
  <c r="K100" i="2" s="1"/>
  <c r="K74" i="2"/>
  <c r="K75" i="2" s="1"/>
  <c r="K76" i="2" s="1"/>
  <c r="K77" i="2" s="1"/>
  <c r="M98" i="2"/>
  <c r="M100" i="2" s="1"/>
  <c r="M74" i="2"/>
  <c r="M75" i="2" s="1"/>
  <c r="M76" i="2" s="1"/>
  <c r="M77" i="2" s="1"/>
  <c r="M78" i="2" s="1"/>
  <c r="J99" i="2"/>
  <c r="J100" i="2" s="1"/>
  <c r="J74" i="2"/>
  <c r="J75" i="2" s="1"/>
  <c r="L76" i="2"/>
  <c r="L77" i="2" s="1"/>
  <c r="L78" i="2" s="1"/>
  <c r="M87" i="2" l="1"/>
  <c r="M82" i="2"/>
  <c r="M81" i="2"/>
  <c r="L82" i="2"/>
  <c r="L87" i="2"/>
  <c r="L81" i="2"/>
  <c r="J128" i="1"/>
  <c r="J122" i="1"/>
  <c r="J123" i="1"/>
  <c r="K78" i="2"/>
  <c r="J76" i="2"/>
  <c r="J77" i="2" s="1"/>
  <c r="J78" i="2" s="1"/>
  <c r="J129" i="1" l="1"/>
  <c r="J144" i="1" s="1"/>
  <c r="J145" i="1" s="1"/>
  <c r="C14" i="5" s="1"/>
  <c r="M88" i="2"/>
  <c r="M101" i="2" s="1"/>
  <c r="M102" i="2" s="1"/>
  <c r="E109" i="2" s="1"/>
  <c r="I109" i="2" s="1"/>
  <c r="M109" i="2" s="1"/>
  <c r="L88" i="2"/>
  <c r="L101" i="2" s="1"/>
  <c r="L102" i="2" s="1"/>
  <c r="E108" i="2" s="1"/>
  <c r="I108" i="2" s="1"/>
  <c r="M108" i="2" s="1"/>
  <c r="K82" i="2"/>
  <c r="K87" i="2"/>
  <c r="K81" i="2"/>
  <c r="J87" i="2"/>
  <c r="J81" i="2"/>
  <c r="J82" i="2"/>
  <c r="J131" i="1"/>
  <c r="E14" i="5" l="1"/>
  <c r="G14" i="5" s="1"/>
  <c r="G20" i="5" s="1"/>
  <c r="J90" i="2"/>
  <c r="J88" i="2"/>
  <c r="K88" i="2"/>
  <c r="K101" i="2" s="1"/>
  <c r="K102" i="2" s="1"/>
  <c r="E107" i="2" s="1"/>
  <c r="I107" i="2" s="1"/>
  <c r="M107" i="2" s="1"/>
  <c r="J101" i="2" l="1"/>
  <c r="J102" i="2" s="1"/>
  <c r="E106" i="2" l="1"/>
  <c r="I106" i="2" s="1"/>
  <c r="M106" i="2" s="1"/>
  <c r="M110" i="2" s="1"/>
  <c r="M113" i="2" s="1"/>
  <c r="G15" i="5" l="1"/>
  <c r="G21" i="5" l="1"/>
  <c r="G23" i="5" s="1"/>
  <c r="G17" i="5"/>
</calcChain>
</file>

<file path=xl/sharedStrings.xml><?xml version="1.0" encoding="utf-8"?>
<sst xmlns="http://schemas.openxmlformats.org/spreadsheetml/2006/main" count="580" uniqueCount="263">
  <si>
    <t>MOTORISTAS - Regime de Tributação: Lucro Real</t>
  </si>
  <si>
    <t>Nº do processo: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</si>
  <si>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</si>
  <si>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</si>
  <si>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</si>
  <si>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</si>
  <si>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</si>
  <si>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</si>
  <si>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</si>
  <si>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</t>
  </si>
  <si>
    <t>Ano do Acordo, Convenção ou Dissídio Coletivo</t>
  </si>
  <si>
    <t>D</t>
  </si>
  <si>
    <t>Número de meses de execução contratual</t>
  </si>
  <si>
    <t>IDENTIFICAÇÃO DO SERVIÇO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</si>
  <si>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</si>
  <si>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</si>
  <si>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</si>
  <si>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Motorista</t>
  </si>
  <si>
    <t>Classificação Brasileira de Ocupações (CBO)</t>
  </si>
  <si>
    <t>7824-10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</si>
  <si>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</si>
  <si>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</si>
  <si>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</si>
  <si>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</si>
  <si>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</si>
  <si>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</si>
  <si>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</si>
  <si>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  <family val="2"/>
      </rPr>
      <t xml:space="preserve">Salário-Base   </t>
    </r>
    <r>
      <rPr>
        <b/>
        <sz val="10"/>
        <color rgb="FFFF0000"/>
        <rFont val="Arial"/>
        <family val="2"/>
      </rPr>
      <t xml:space="preserve"> (valor para somente 1 (um) motorista - 44h/semanais) </t>
    </r>
  </si>
  <si>
    <t>Adicional de Insalubridade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</si>
  <si>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</si>
  <si>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</si>
  <si>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</si>
  <si>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</si>
  <si>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</si>
  <si>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t>Valor (R$)</t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</si>
  <si>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</si>
  <si>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</si>
  <si>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</si>
  <si>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</si>
  <si>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</si>
  <si>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</si>
  <si>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</si>
  <si>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</si>
  <si>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</si>
  <si>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</si>
  <si>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</si>
  <si>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</si>
  <si>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</si>
  <si>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</si>
  <si>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</si>
  <si>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</si>
  <si>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</si>
  <si>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</si>
  <si>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</si>
  <si>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</si>
  <si>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</si>
  <si>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</si>
  <si>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</si>
  <si>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</si>
  <si>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</si>
  <si>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</si>
  <si>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  <family val="2"/>
      </rPr>
      <t xml:space="preserve">Transporte                                              </t>
    </r>
    <r>
      <rPr>
        <b/>
        <sz val="10"/>
        <color rgb="FFFF0000"/>
        <rFont val="Arial"/>
        <family val="2"/>
      </rPr>
      <t xml:space="preserve"> Cálculo do valor: [(2xVTx22) – (6%xSB)]</t>
    </r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</si>
  <si>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</si>
  <si>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</si>
  <si>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</si>
  <si>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  <family val="2"/>
      </rP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0,20</t>
    </r>
    <r>
      <rPr>
        <b/>
        <sz val="10"/>
        <color rgb="FFFF0000"/>
        <rFont val="Arial"/>
        <family val="2"/>
      </rPr>
      <t>)]</t>
    </r>
  </si>
  <si>
    <t xml:space="preserve">      B.2) Quantidade de dias do mês de recebimento de auxílio-alimentação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</si>
  <si>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</si>
  <si>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</si>
  <si>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</si>
  <si>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t>Módulo 3 - Provisão para Rescisão</t>
  </si>
  <si>
    <t>Provisão para Rescisão</t>
  </si>
  <si>
    <t>Valor  (R$)</t>
  </si>
  <si>
    <t>Incidência do FGTS sobre o Aviso Prévio Indenizado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</si>
  <si>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</si>
  <si>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</si>
  <si>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</si>
  <si>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</si>
  <si>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</si>
  <si>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</si>
  <si>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</si>
  <si>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</si>
  <si>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</si>
  <si>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</si>
  <si>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</si>
  <si>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</si>
  <si>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</si>
  <si>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</si>
  <si>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</si>
  <si>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</si>
  <si>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</si>
  <si>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</si>
  <si>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</si>
  <si>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</si>
  <si>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</si>
  <si>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</si>
  <si>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</si>
  <si>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</si>
  <si>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</si>
  <si>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</si>
  <si>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</si>
  <si>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</si>
  <si>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</si>
  <si>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</si>
  <si>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</si>
  <si>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</si>
  <si>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</si>
  <si>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</si>
  <si>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</si>
  <si>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</si>
  <si>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</si>
  <si>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</si>
  <si>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</si>
  <si>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</si>
  <si>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</si>
  <si>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</si>
  <si>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</si>
  <si>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</si>
  <si>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</si>
  <si>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</si>
  <si>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</si>
  <si>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</si>
  <si>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</si>
  <si>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</si>
  <si>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</si>
  <si>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QUANTIDADE DE PESSOAL ALOCADO NA EXECUÇÃO CONTRATUAL (item 6.2.e do Anexo VII da IN nº 5/2017</t>
  </si>
  <si>
    <t>Tipo de Mão de Obra</t>
  </si>
  <si>
    <t>Quantidade de Pessoal</t>
  </si>
  <si>
    <r>
      <rPr>
        <b/>
        <sz val="15"/>
        <color theme="1"/>
        <rFont val="Arial"/>
        <family val="2"/>
      </rP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</si>
  <si>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aos serviços extraordinários</t>
  </si>
  <si>
    <t xml:space="preserve">Valor  hora normal trabalhada </t>
  </si>
  <si>
    <t xml:space="preserve">Valor Hora extra 50% </t>
  </si>
  <si>
    <t xml:space="preserve">Valor Hora extra 100% </t>
  </si>
  <si>
    <t>Módulo 1: Composição da Remuneração dos Serviços Extraordinários</t>
  </si>
  <si>
    <t>H.E 50%</t>
  </si>
  <si>
    <t>H.E 100%</t>
  </si>
  <si>
    <t>H.E.N 50%</t>
  </si>
  <si>
    <t>H.E.N 100%</t>
  </si>
  <si>
    <r>
      <rPr>
        <b/>
        <sz val="10"/>
        <color theme="1"/>
        <rFont val="Arial"/>
        <family val="2"/>
      </rPr>
      <t xml:space="preserve">Valor-Base da Hora Extra   </t>
    </r>
    <r>
      <rPr>
        <b/>
        <sz val="10"/>
        <color rgb="FFFF0000"/>
        <rFont val="Arial"/>
        <family val="2"/>
      </rPr>
      <t xml:space="preserve"> (valor para somente 1 (um) motorista - 44h/semanais) </t>
    </r>
  </si>
  <si>
    <t>Reflexos DSR Hora Extra</t>
  </si>
  <si>
    <r>
      <rPr>
        <b/>
        <sz val="11"/>
        <color theme="1"/>
        <rFont val="Arial"/>
        <family val="2"/>
      </rP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</si>
  <si>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>13º (décimo terceiro) Salário</t>
    </r>
    <r>
      <rPr>
        <b/>
        <sz val="11"/>
        <color rgb="FF00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</si>
  <si>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</rP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</si>
  <si>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  <family val="2"/>
      </rPr>
      <t xml:space="preserve">13º (décimo terceiro) Salário </t>
    </r>
    <r>
      <rPr>
        <b/>
        <sz val="10"/>
        <color theme="1"/>
        <rFont val="Arial"/>
        <family val="2"/>
      </rPr>
      <t>e Adicional de Férias</t>
    </r>
  </si>
  <si>
    <r>
      <rPr>
        <b/>
        <sz val="10"/>
        <color theme="1"/>
        <rFont val="Arial"/>
        <family val="2"/>
      </rPr>
      <t xml:space="preserve">  a) Cofins  </t>
    </r>
    <r>
      <rPr>
        <sz val="10"/>
        <color rgb="FFFF0000"/>
        <rFont val="Arial"/>
        <family val="2"/>
      </rPr>
      <t>(depende do regime de tributação - utilizada a hipótese de Lucro Real)</t>
    </r>
  </si>
  <si>
    <r>
      <rPr>
        <b/>
        <sz val="10"/>
        <color theme="1"/>
        <rFont val="Arial"/>
        <family val="2"/>
      </rPr>
      <t xml:space="preserve">  b) PIS </t>
    </r>
    <r>
      <rPr>
        <sz val="10"/>
        <color rgb="FFFF0000"/>
        <rFont val="Arial"/>
        <family val="2"/>
      </rPr>
      <t>(depende do regime de tributação - utilizada a hipótese de Lucro Real)</t>
    </r>
  </si>
  <si>
    <t>2. QUADRO-RESUMO DO CUSTO POR EMPREGADO</t>
  </si>
  <si>
    <t>3. QUADRO-RESUMO DO CUSTO MENSAL ESTIMATIVO DE SERVIÇOS EXTRAORDINÁRIOS</t>
  </si>
  <si>
    <t>Tipo de Serviço</t>
  </si>
  <si>
    <t>Descrição da H.E</t>
  </si>
  <si>
    <t>Valor por Hora</t>
  </si>
  <si>
    <t>Estimativa de Horas Extras</t>
  </si>
  <si>
    <t>Valor Total Estimado de Horas Extras</t>
  </si>
  <si>
    <t>Nº de Postos</t>
  </si>
  <si>
    <t>Valor Total (R$)</t>
  </si>
  <si>
    <t>Contratação de serviços continuados de motoristas</t>
  </si>
  <si>
    <t>Hora Extra 50%</t>
  </si>
  <si>
    <t>Hora Extra 100%</t>
  </si>
  <si>
    <t>Hora Extra Noturna 50%</t>
  </si>
  <si>
    <t>Hora Extra Noturna 100%</t>
  </si>
  <si>
    <t>VALOR MENSAL ESTIMADO DE SERVIÇOS EXTRAORDINÁRIOS</t>
  </si>
  <si>
    <t>4. QUADRO-RESUMO DO VALOR GLOBAL ESTIMATIVO DE SERVIÇOS EXTRAORDINÁRIOS</t>
  </si>
  <si>
    <t>Valor Global Estimado de Horas Extras e Adicionais</t>
  </si>
  <si>
    <t>Composição dos Valores de Diárias e Hospedagens</t>
  </si>
  <si>
    <t xml:space="preserve">Composição da Diária </t>
  </si>
  <si>
    <t>Evento</t>
  </si>
  <si>
    <t>R$ CCT</t>
  </si>
  <si>
    <t>Quantidade Mensal</t>
  </si>
  <si>
    <t xml:space="preserve">Valor (R$) </t>
  </si>
  <si>
    <t>Café</t>
  </si>
  <si>
    <t>Almoço</t>
  </si>
  <si>
    <t>Janta</t>
  </si>
  <si>
    <t>Valor Estimativo Mensal do Contrato para Diárias</t>
  </si>
  <si>
    <t>Número de Meses do Contrato</t>
  </si>
  <si>
    <t>VALOR ESTIMATIVO GLOBAL DO CONTRATO PARA DIÁRIAS E HOSPEDAGENS</t>
  </si>
  <si>
    <t>MOTORISTA - Regime de Tributação: Lucro Real</t>
  </si>
  <si>
    <t>EQUIPAMENTOS</t>
  </si>
  <si>
    <t>Unidade</t>
  </si>
  <si>
    <t>Quantidade a disponibilizar</t>
  </si>
  <si>
    <t>Depreciação (em meses)</t>
  </si>
  <si>
    <t>Valor Unitário</t>
  </si>
  <si>
    <t>Custo Anual</t>
  </si>
  <si>
    <t>pç</t>
  </si>
  <si>
    <t>mensalidade</t>
  </si>
  <si>
    <t>CUSTO MENSAL DOS EQUIPAMENTOS PARA O CONTRATO</t>
  </si>
  <si>
    <t>UNIFORMES</t>
  </si>
  <si>
    <t>par</t>
  </si>
  <si>
    <t>CUSTO MENSAL DOS UNIFORMES PARA 1 MOTORISTA</t>
  </si>
  <si>
    <t>QUADRO RESUMO</t>
  </si>
  <si>
    <t>CUSTO MENSAL</t>
  </si>
  <si>
    <t>Custo Mensal por Funcionário</t>
  </si>
  <si>
    <t>EQUIPAMENTOS GERAIS</t>
  </si>
  <si>
    <t>TOTAIS</t>
  </si>
  <si>
    <t>Quantidade da mão de obra alocada na prestação dos serviços</t>
  </si>
  <si>
    <t xml:space="preserve"> QUADRO DEMONSTRATIVO DO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</si>
  <si>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</si>
  <si>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</si>
  <si>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</si>
  <si>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</si>
  <si>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</si>
  <si>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</si>
  <si>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</si>
  <si>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Serviços de motoristas</t>
  </si>
  <si>
    <t>II</t>
  </si>
  <si>
    <t>Serviços extraordinários</t>
  </si>
  <si>
    <t>III</t>
  </si>
  <si>
    <t>Diárias e hospedagens</t>
  </si>
  <si>
    <t xml:space="preserve">QUADRO DEMONSTRATIVO DO VALOR GLOBAL DA PROPOSTA </t>
  </si>
  <si>
    <t>Valor Global dos Serviços Continuados de Motoristas</t>
  </si>
  <si>
    <t>Valor Global dos Serviços Extraordinários (Horas Extras)</t>
  </si>
  <si>
    <t>Valor Global de Diárias e Hospedagens</t>
  </si>
  <si>
    <t>SAPUCAIA DO SUL/RS</t>
  </si>
  <si>
    <r>
      <t xml:space="preserve">  a) ISS             </t>
    </r>
    <r>
      <rPr>
        <sz val="10"/>
        <color rgb="FFFF0000"/>
        <rFont val="Arial"/>
        <family val="2"/>
      </rPr>
      <t xml:space="preserve">   (Lei Ordinária 3.607/2014 - Prefeitura de Sapucaia do Sul/RS)</t>
    </r>
  </si>
  <si>
    <t>Adicional noturno (20%)</t>
  </si>
  <si>
    <t>Valor da hora extra noturna</t>
  </si>
  <si>
    <r>
      <t xml:space="preserve">  a) ISS             </t>
    </r>
    <r>
      <rPr>
        <sz val="8"/>
        <color rgb="FF00B050"/>
        <rFont val="Arial"/>
        <family val="2"/>
      </rPr>
      <t xml:space="preserve">   (Município de Sapucaia do Sul) - ALTERADA ALÍQUOTA CONFORME LEGISLAÇÃO DE SAPUCAIA DO SUL)</t>
    </r>
  </si>
  <si>
    <t>Considerado provisionamento de 100%</t>
  </si>
  <si>
    <t>Valor  hora Noturna trabalhada (considerando a hora noturna reduzida)</t>
  </si>
  <si>
    <t>Valor total da diária sem hospedagem</t>
  </si>
  <si>
    <t>Valor total da diária com hospedagem</t>
  </si>
  <si>
    <t>23164.000335.2024-36</t>
  </si>
  <si>
    <t>SINDIRODOSUL-RS002738/2023</t>
  </si>
  <si>
    <t xml:space="preserve">      B.1) Valor do auxílio-alimentação (clausula 10 da CCT RS002738/2023 ): </t>
  </si>
  <si>
    <r>
      <t xml:space="preserve">Cesta Básica </t>
    </r>
    <r>
      <rPr>
        <b/>
        <sz val="10"/>
        <color rgb="FFFF0000"/>
        <rFont val="Arial"/>
        <family val="2"/>
      </rPr>
      <t>(cláusula 14 da CCT RS002738/2023)</t>
    </r>
  </si>
  <si>
    <r>
      <t xml:space="preserve">Licença-Paternidade         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/30)x5dias]/24}x3,0%</t>
    </r>
  </si>
  <si>
    <r>
      <t xml:space="preserve">Ausência por acidente de trabalho                 </t>
    </r>
    <r>
      <rPr>
        <b/>
        <sz val="10"/>
        <color rgb="FFFF0000"/>
        <rFont val="Arial"/>
        <family val="2"/>
      </rPr>
      <t>Cálculo do valor 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/30)x15dias]/24}x1,56%</t>
    </r>
  </si>
  <si>
    <r>
      <t xml:space="preserve">Afastamento Maternidade                               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)/24]x(4/12)}x4%</t>
    </r>
  </si>
  <si>
    <t>SINDIRODOSUL - RS002738/2023</t>
  </si>
  <si>
    <t>Aviso Prévio Trabalhado                 (negociar extinção/redução na 1ª prorrogação)
Cálculo do valor= [(Rem/30)x7]/24 meses do contratox100% dos empregados - ao final do contrato</t>
  </si>
  <si>
    <t>Alimentação quando fora da sede (Cláusula 10 CCT RS002738/2023 )</t>
  </si>
  <si>
    <t>Hospedagem quando fora da sede (Cláusula 10 CCT RS002738/2023 )</t>
  </si>
  <si>
    <t>CUSTO 24 MESES DOS EQUIPAMENTOS PARA O CONTRATO</t>
  </si>
  <si>
    <t>Quantidade 24 meses</t>
  </si>
  <si>
    <t>CUSTO 24 MESES DOS UNIFORMES PARA 1 MOTORISTA</t>
  </si>
  <si>
    <t>CUSTO 24 MESES</t>
  </si>
  <si>
    <t>Quantidade 24 MESES</t>
  </si>
  <si>
    <t xml:space="preserve">Camiseta branca de algodão </t>
  </si>
  <si>
    <t>Valor Mensal estimado dos Serviços</t>
  </si>
  <si>
    <t>VALOR GLOBAL ESTIMADO DA CONTRATAÇÃO (24 MESES)</t>
  </si>
  <si>
    <t>Mensalidade de plano controle com no mínimo 15GB de dados e ligações ilimitadas para qualquer operadora do Brasil.</t>
  </si>
  <si>
    <t>Calça comprida tecido social/brim (leve), preta, numeração 30 ao 48, com ziper</t>
  </si>
  <si>
    <t>Camisa social manga curta contendo o nome da Empresa impresso ou bordado.</t>
  </si>
  <si>
    <t>Camisa social manga comprida contendo o nome da Empresa impresso ou bordado.</t>
  </si>
  <si>
    <t>Blusão grosso de lã de boa qualidade contendo nome da Empresa bordado ou impresso, gola “V”, ou redonda.bordado ou impresso, gola “V”, ou redonda.</t>
  </si>
  <si>
    <t>Par de Sapatos sociais, com solado de borracha, cor preta</t>
  </si>
  <si>
    <t>Par de meias sociais, cor preta.</t>
  </si>
  <si>
    <t>Cinto para calça social, em couro sintético.</t>
  </si>
  <si>
    <t>Jaqueta de nylon, impermeável, contendo nome da empresa impresso ou bordado, com forro interno.</t>
  </si>
  <si>
    <r>
      <t xml:space="preserve">Aviso Prévio Indenizado     </t>
    </r>
    <r>
      <rPr>
        <b/>
        <sz val="8"/>
        <color rgb="FFFF0000"/>
        <rFont val="Arial"/>
        <family val="2"/>
      </rPr>
      <t>Aviso-prévio indenizado    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</si>
  <si>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t xml:space="preserve">      Incidência de GPS, FGTS e outras contribuições sobre o Aviso Prévio Trabalhado</t>
  </si>
  <si>
    <t>Multa do FGTS sobre o Aviso Prévio Trabalhado e Indenizado - 4% sobre o valor do módulo 1 - Conforme IN nº 05/2017 SEGES</t>
  </si>
  <si>
    <r>
      <t xml:space="preserve">Ausências Legais                         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/30)x2dias]/24</t>
    </r>
  </si>
  <si>
    <r>
      <t xml:space="preserve">(Outros)   Ausência por doença                     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)/30)x6dias]/24</t>
    </r>
  </si>
  <si>
    <r>
      <t xml:space="preserve">Aviso Prévio Indenizado     </t>
    </r>
    <r>
      <rPr>
        <b/>
        <sz val="10"/>
        <color rgb="FFFF0000"/>
        <rFont val="Arial"/>
        <family val="2"/>
      </rPr>
      <t>Aviso-prévio indenizado    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</si>
  <si>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Plano de Saúde (cláusula 12 da CCT RS002738/2023) - Valor baseado na última contratação - </t>
    </r>
    <r>
      <rPr>
        <b/>
        <sz val="10"/>
        <color rgb="FFFF0000"/>
        <rFont val="Arial"/>
        <family val="2"/>
      </rPr>
      <t>Cálculo do valor = [(VPS)x(1-0,20)]</t>
    </r>
  </si>
  <si>
    <t>Seguro de Vida (cláusula 13 da CCT RS002738/2023) - Cálculo baseado na última contratação</t>
  </si>
  <si>
    <t xml:space="preserve">      A.1) Valor da passagem do transporte coletivo no município de prestação dos serviços: Decreto nº 4.953 de 03 de outubro de 2023 </t>
  </si>
  <si>
    <t>90001/2024</t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</si>
  <si>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90001/2024 </t>
    </r>
    <r>
      <rPr>
        <b/>
        <sz val="18"/>
        <color rgb="FF339966"/>
        <rFont val="Arial"/>
        <family val="2"/>
      </rPr>
      <t>– PLANILHA DE CUSTOS E FORMAÇÃO DE PREÇOS DE REFERÊNCIA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</si>
  <si>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90001/2024 </t>
    </r>
    <r>
      <rPr>
        <b/>
        <sz val="18"/>
        <color rgb="FF339966"/>
        <rFont val="Arial"/>
        <family val="2"/>
      </rPr>
      <t xml:space="preserve">– PLANILHA DE SERVIÇOS EXTRAORDINÁRIOS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</si>
  <si>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 xml:space="preserve">90001/2024 </t>
    </r>
    <r>
      <rPr>
        <b/>
        <sz val="18"/>
        <color rgb="FF339966"/>
        <rFont val="Arial"/>
        <family val="2"/>
      </rPr>
      <t xml:space="preserve">– PLANILHA DE DIÁRIAS 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</si>
  <si>
    <r>
      <rPr>
        <b/>
        <sz val="18"/>
        <color rgb="FF339966"/>
        <rFont val="Arial"/>
        <family val="2"/>
      </rPr>
      <t xml:space="preserve">Pregão IFSul Câmpus Sapucaia do Sul nº </t>
    </r>
    <r>
      <rPr>
        <b/>
        <sz val="18"/>
        <color rgb="FFFF0000"/>
        <rFont val="Arial"/>
        <family val="2"/>
      </rPr>
      <t>90001/2024</t>
    </r>
    <r>
      <rPr>
        <b/>
        <sz val="18"/>
        <color rgb="FF339966"/>
        <rFont val="Arial"/>
        <family val="2"/>
      </rPr>
      <t xml:space="preserve"> – PLANILHA DE EQUIPAMENTOS E UNIFORMES  </t>
    </r>
  </si>
  <si>
    <r>
      <rPr>
        <b/>
        <sz val="18"/>
        <color rgb="FF339966"/>
        <rFont val="Arial"/>
        <family val="2"/>
      </rPr>
      <t>Pregão IFSul Câmpus Sapucaia do Sul nº</t>
    </r>
    <r>
      <rPr>
        <b/>
        <sz val="18"/>
        <color theme="1"/>
        <rFont val="Arial"/>
        <family val="2"/>
      </rPr>
      <t xml:space="preserve"> </t>
    </r>
    <r>
      <rPr>
        <b/>
        <sz val="18"/>
        <color rgb="FFFF0000"/>
        <rFont val="Arial"/>
        <family val="2"/>
      </rPr>
      <t>90001/2024</t>
    </r>
    <r>
      <rPr>
        <b/>
        <sz val="18"/>
        <color theme="1"/>
        <rFont val="Arial"/>
        <family val="2"/>
      </rPr>
      <t xml:space="preserve"> </t>
    </r>
    <r>
      <rPr>
        <b/>
        <sz val="18"/>
        <color rgb="FF339966"/>
        <rFont val="Arial"/>
        <family val="2"/>
      </rPr>
      <t>– PLANILHA RESUMO</t>
    </r>
    <r>
      <rPr>
        <b/>
        <sz val="18"/>
        <color rgb="FF80008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</si>
</sst>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.0000"/>
    <numFmt numFmtId="166" formatCode="0.0000%"/>
    <numFmt numFmtId="167" formatCode="&quot;R$ &quot;#,##0.00"/>
    <numFmt numFmtId="168" formatCode="_(&quot;R$ &quot;* #,##0.00_);_(&quot;R$ &quot;* \(#,##0.00\);_(&quot;R$ &quot;* \-??_);_(@_)"/>
    <numFmt numFmtId="169" formatCode="_-* #,##0.00_-;\-* #,##0.00_-;_-* &quot;-&quot;??_-;_-@"/>
    <numFmt numFmtId="170" formatCode="_(* #,##0.00_);_(* \(#,##0.00\);_(* \-??_);_(@_)"/>
    <numFmt numFmtId="171" formatCode="0.0"/>
    <numFmt numFmtId="172" formatCode="d/m/yyyy"/>
    <numFmt numFmtId="173" formatCode="_(&quot;R$ &quot;* #,##0.00_);_(&quot;R$ &quot;* \(#,##0.00\);_(&quot;R$ &quot;* &quot;-&quot;??_);_(@_)"/>
  </numFmts>
  <fonts count="42" x14ac:knownFonts="1">
    <font>
      <sz val="10"/>
      <color rgb="FF000000"/>
      <name val="Arial"/>
    </font>
    <font>
      <b/>
      <sz val="18"/>
      <color rgb="FF385623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b/>
      <sz val="15"/>
      <color theme="1"/>
      <name val="Arial"/>
      <family val="2"/>
    </font>
    <font>
      <b/>
      <sz val="11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9"/>
      <color rgb="FFFF0000"/>
      <name val="Arial"/>
      <family val="2"/>
    </font>
    <font>
      <b/>
      <strike/>
      <sz val="10"/>
      <color rgb="FF009900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5"/>
      <color rgb="FF000080"/>
      <name val="Arial"/>
      <family val="2"/>
    </font>
    <font>
      <b/>
      <sz val="10"/>
      <color rgb="FF000080"/>
      <name val="Arial"/>
      <family val="2"/>
    </font>
    <font>
      <sz val="10"/>
      <color rgb="FFFF0000"/>
      <name val="Arial"/>
      <family val="2"/>
    </font>
    <font>
      <b/>
      <sz val="14"/>
      <color rgb="FF000080"/>
      <name val="Arial"/>
      <family val="2"/>
    </font>
    <font>
      <b/>
      <sz val="12"/>
      <color rgb="FF000080"/>
      <name val="Arial"/>
      <family val="2"/>
    </font>
    <font>
      <b/>
      <sz val="15"/>
      <color rgb="FFFF0000"/>
      <name val="Arial"/>
      <family val="2"/>
    </font>
    <font>
      <b/>
      <sz val="14"/>
      <color rgb="FF548135"/>
      <name val="Arial"/>
      <family val="2"/>
    </font>
    <font>
      <b/>
      <sz val="18"/>
      <color rgb="FFFF0000"/>
      <name val="Arial"/>
      <family val="2"/>
    </font>
    <font>
      <b/>
      <sz val="18"/>
      <color rgb="FF339966"/>
      <name val="Arial"/>
      <family val="2"/>
    </font>
    <font>
      <b/>
      <sz val="18"/>
      <color rgb="FF800080"/>
      <name val="Arial"/>
      <family val="2"/>
    </font>
    <font>
      <b/>
      <sz val="11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rgb="FF0099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8"/>
      <color theme="9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sz val="12"/>
      <name val="Arial"/>
      <family val="2"/>
    </font>
    <font>
      <sz val="10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385623"/>
        <bgColor rgb="FF385623"/>
      </patternFill>
    </fill>
    <fill>
      <patternFill patternType="solid">
        <fgColor rgb="FF548135"/>
        <bgColor rgb="FF548135"/>
      </patternFill>
    </fill>
    <fill>
      <patternFill patternType="solid">
        <fgColor rgb="FFB2B2B2"/>
        <bgColor rgb="FFB2B2B2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</fills>
  <borders count="47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173" fontId="35" fillId="0" borderId="28" applyFont="0" applyFill="0" applyBorder="0" applyAlignment="0" applyProtection="0"/>
    <xf numFmtId="44" fontId="41" fillId="0" borderId="0" applyFont="0" applyFill="0" applyBorder="0" applyAlignment="0" applyProtection="0"/>
  </cellStyleXfs>
  <cellXfs count="286"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vertical="center" wrapText="1"/>
    </xf>
    <xf numFmtId="0" fontId="9" fillId="0" borderId="0" xfId="0" applyFont="1" applyAlignment="1">
      <alignment wrapText="1"/>
    </xf>
    <xf numFmtId="10" fontId="4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4" fontId="6" fillId="2" borderId="4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4" fontId="4" fillId="2" borderId="4" xfId="0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/>
    </xf>
    <xf numFmtId="10" fontId="4" fillId="0" borderId="5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left" vertical="center" wrapText="1"/>
    </xf>
    <xf numFmtId="165" fontId="4" fillId="0" borderId="4" xfId="0" applyNumberFormat="1" applyFont="1" applyBorder="1" applyAlignment="1">
      <alignment horizontal="left" vertical="center" wrapText="1"/>
    </xf>
    <xf numFmtId="166" fontId="4" fillId="0" borderId="5" xfId="0" applyNumberFormat="1" applyFont="1" applyBorder="1" applyAlignment="1">
      <alignment horizontal="right" vertical="center"/>
    </xf>
    <xf numFmtId="166" fontId="4" fillId="2" borderId="4" xfId="0" applyNumberFormat="1" applyFont="1" applyFill="1" applyBorder="1" applyAlignment="1">
      <alignment horizontal="right" vertical="center"/>
    </xf>
    <xf numFmtId="167" fontId="11" fillId="0" borderId="4" xfId="0" applyNumberFormat="1" applyFont="1" applyBorder="1" applyAlignment="1">
      <alignment vertical="center"/>
    </xf>
    <xf numFmtId="4" fontId="4" fillId="0" borderId="4" xfId="0" applyNumberFormat="1" applyFont="1" applyBorder="1" applyAlignment="1">
      <alignment horizontal="center" vertical="center"/>
    </xf>
    <xf numFmtId="4" fontId="11" fillId="0" borderId="4" xfId="0" applyNumberFormat="1" applyFont="1" applyBorder="1" applyAlignment="1">
      <alignment vertical="center"/>
    </xf>
    <xf numFmtId="3" fontId="11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 wrapText="1"/>
    </xf>
    <xf numFmtId="10" fontId="13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/>
    </xf>
    <xf numFmtId="4" fontId="4" fillId="0" borderId="4" xfId="0" applyNumberFormat="1" applyFont="1" applyBorder="1" applyAlignment="1"/>
    <xf numFmtId="0" fontId="10" fillId="0" borderId="4" xfId="0" applyFont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6" fillId="2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center" wrapText="1"/>
    </xf>
    <xf numFmtId="4" fontId="4" fillId="2" borderId="4" xfId="0" applyNumberFormat="1" applyFont="1" applyFill="1" applyBorder="1" applyAlignment="1">
      <alignment horizontal="right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/>
    </xf>
    <xf numFmtId="10" fontId="5" fillId="0" borderId="4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right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/>
    </xf>
    <xf numFmtId="4" fontId="9" fillId="0" borderId="4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169" fontId="9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168" fontId="4" fillId="2" borderId="4" xfId="0" applyNumberFormat="1" applyFont="1" applyFill="1" applyBorder="1" applyAlignment="1">
      <alignment horizontal="right" vertical="center" wrapText="1"/>
    </xf>
    <xf numFmtId="168" fontId="4" fillId="2" borderId="4" xfId="0" applyNumberFormat="1" applyFont="1" applyFill="1" applyBorder="1" applyAlignment="1">
      <alignment horizontal="center" vertical="center"/>
    </xf>
    <xf numFmtId="4" fontId="16" fillId="0" borderId="4" xfId="0" applyNumberFormat="1" applyFont="1" applyBorder="1" applyAlignment="1">
      <alignment vertical="center"/>
    </xf>
    <xf numFmtId="2" fontId="9" fillId="0" borderId="0" xfId="0" applyNumberFormat="1" applyFont="1" applyAlignment="1"/>
    <xf numFmtId="0" fontId="6" fillId="2" borderId="2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168" fontId="9" fillId="0" borderId="4" xfId="0" applyNumberFormat="1" applyFont="1" applyBorder="1" applyAlignment="1">
      <alignment horizontal="right" vertical="center" wrapText="1"/>
    </xf>
    <xf numFmtId="168" fontId="4" fillId="0" borderId="4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 wrapText="1"/>
    </xf>
    <xf numFmtId="168" fontId="9" fillId="0" borderId="2" xfId="0" applyNumberFormat="1" applyFont="1" applyBorder="1" applyAlignment="1">
      <alignment horizontal="right" vertical="center" wrapText="1"/>
    </xf>
    <xf numFmtId="168" fontId="4" fillId="0" borderId="4" xfId="0" applyNumberFormat="1" applyFont="1" applyBorder="1" applyAlignment="1">
      <alignment horizontal="right" vertical="center"/>
    </xf>
    <xf numFmtId="1" fontId="9" fillId="0" borderId="4" xfId="0" applyNumberFormat="1" applyFont="1" applyBorder="1" applyAlignment="1">
      <alignment horizontal="center" vertical="center"/>
    </xf>
    <xf numFmtId="168" fontId="4" fillId="2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7" fillId="5" borderId="4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170" fontId="18" fillId="5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1" fontId="9" fillId="0" borderId="4" xfId="0" applyNumberFormat="1" applyFont="1" applyBorder="1" applyAlignment="1">
      <alignment horizontal="center" vertical="center"/>
    </xf>
    <xf numFmtId="170" fontId="9" fillId="0" borderId="4" xfId="0" applyNumberFormat="1" applyFont="1" applyBorder="1" applyAlignment="1">
      <alignment horizontal="right" vertical="center"/>
    </xf>
    <xf numFmtId="0" fontId="9" fillId="2" borderId="4" xfId="0" applyFont="1" applyFill="1" applyBorder="1" applyAlignment="1">
      <alignment vertical="center" wrapText="1"/>
    </xf>
    <xf numFmtId="1" fontId="5" fillId="0" borderId="4" xfId="0" applyNumberFormat="1" applyFont="1" applyBorder="1" applyAlignment="1">
      <alignment horizontal="center" vertical="center"/>
    </xf>
    <xf numFmtId="0" fontId="9" fillId="2" borderId="28" xfId="0" applyFont="1" applyFill="1" applyBorder="1" applyAlignment="1">
      <alignment wrapText="1"/>
    </xf>
    <xf numFmtId="4" fontId="4" fillId="5" borderId="4" xfId="0" applyNumberFormat="1" applyFont="1" applyFill="1" applyBorder="1" applyAlignment="1">
      <alignment vertical="center"/>
    </xf>
    <xf numFmtId="0" fontId="20" fillId="5" borderId="4" xfId="0" applyFont="1" applyFill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right" vertical="center"/>
    </xf>
    <xf numFmtId="4" fontId="10" fillId="5" borderId="4" xfId="0" applyNumberFormat="1" applyFont="1" applyFill="1" applyBorder="1" applyAlignment="1">
      <alignment horizontal="right" vertical="center"/>
    </xf>
    <xf numFmtId="4" fontId="4" fillId="5" borderId="4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170" fontId="9" fillId="0" borderId="0" xfId="0" applyNumberFormat="1" applyFont="1" applyAlignment="1">
      <alignment horizontal="right" vertical="center"/>
    </xf>
    <xf numFmtId="0" fontId="17" fillId="5" borderId="4" xfId="0" applyFont="1" applyFill="1" applyBorder="1" applyAlignment="1">
      <alignment horizontal="center" vertical="center"/>
    </xf>
    <xf numFmtId="4" fontId="4" fillId="5" borderId="30" xfId="0" applyNumberFormat="1" applyFont="1" applyFill="1" applyBorder="1" applyAlignment="1">
      <alignment horizontal="left" vertical="center"/>
    </xf>
    <xf numFmtId="4" fontId="4" fillId="5" borderId="31" xfId="0" applyNumberFormat="1" applyFont="1" applyFill="1" applyBorder="1" applyAlignment="1">
      <alignment horizontal="right" vertical="center"/>
    </xf>
    <xf numFmtId="170" fontId="4" fillId="5" borderId="30" xfId="0" applyNumberFormat="1" applyFont="1" applyFill="1" applyBorder="1" applyAlignment="1">
      <alignment horizontal="center" vertical="center"/>
    </xf>
    <xf numFmtId="170" fontId="4" fillId="5" borderId="31" xfId="0" applyNumberFormat="1" applyFont="1" applyFill="1" applyBorder="1" applyAlignment="1">
      <alignment horizontal="center" vertical="center"/>
    </xf>
    <xf numFmtId="170" fontId="13" fillId="5" borderId="30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4" fontId="18" fillId="0" borderId="0" xfId="0" applyNumberFormat="1" applyFont="1" applyAlignment="1">
      <alignment horizontal="right" vertical="center"/>
    </xf>
    <xf numFmtId="0" fontId="22" fillId="5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168" fontId="9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33" fillId="0" borderId="0" xfId="0" applyFont="1" applyAlignment="1"/>
    <xf numFmtId="0" fontId="0" fillId="0" borderId="0" xfId="0" applyFont="1" applyAlignment="1"/>
    <xf numFmtId="168" fontId="4" fillId="2" borderId="46" xfId="0" applyNumberFormat="1" applyFont="1" applyFill="1" applyBorder="1" applyAlignment="1">
      <alignment vertical="center"/>
    </xf>
    <xf numFmtId="0" fontId="9" fillId="0" borderId="42" xfId="0" applyFont="1" applyBorder="1" applyAlignment="1">
      <alignment horizontal="center" vertical="center"/>
    </xf>
    <xf numFmtId="168" fontId="4" fillId="0" borderId="42" xfId="0" applyNumberFormat="1" applyFont="1" applyBorder="1" applyAlignment="1">
      <alignment horizontal="right" vertical="center"/>
    </xf>
    <xf numFmtId="0" fontId="36" fillId="0" borderId="4" xfId="0" applyFont="1" applyBorder="1" applyAlignment="1">
      <alignment horizontal="center" vertical="center"/>
    </xf>
    <xf numFmtId="4" fontId="36" fillId="0" borderId="4" xfId="0" applyNumberFormat="1" applyFont="1" applyBorder="1" applyAlignment="1">
      <alignment horizontal="right" vertical="center"/>
    </xf>
    <xf numFmtId="0" fontId="37" fillId="0" borderId="0" xfId="0" applyFont="1" applyAlignment="1"/>
    <xf numFmtId="10" fontId="36" fillId="0" borderId="4" xfId="0" applyNumberFormat="1" applyFont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/>
    </xf>
    <xf numFmtId="0" fontId="0" fillId="0" borderId="0" xfId="0" applyFont="1" applyAlignment="1"/>
    <xf numFmtId="43" fontId="0" fillId="0" borderId="0" xfId="0" applyNumberFormat="1" applyFont="1" applyAlignment="1"/>
    <xf numFmtId="43" fontId="9" fillId="0" borderId="0" xfId="0" applyNumberFormat="1" applyFont="1" applyAlignment="1">
      <alignment wrapText="1"/>
    </xf>
    <xf numFmtId="0" fontId="4" fillId="8" borderId="4" xfId="0" applyFont="1" applyFill="1" applyBorder="1" applyAlignment="1">
      <alignment horizontal="center" vertical="center" wrapText="1"/>
    </xf>
    <xf numFmtId="168" fontId="4" fillId="8" borderId="31" xfId="0" applyNumberFormat="1" applyFont="1" applyFill="1" applyBorder="1" applyAlignment="1">
      <alignment horizontal="right" vertical="center" wrapText="1"/>
    </xf>
    <xf numFmtId="168" fontId="4" fillId="8" borderId="4" xfId="0" applyNumberFormat="1" applyFont="1" applyFill="1" applyBorder="1" applyAlignment="1">
      <alignment horizontal="right" vertical="center" wrapText="1"/>
    </xf>
    <xf numFmtId="0" fontId="15" fillId="0" borderId="4" xfId="0" applyFont="1" applyBorder="1" applyAlignment="1">
      <alignment vertical="center" wrapText="1"/>
    </xf>
    <xf numFmtId="44" fontId="9" fillId="6" borderId="4" xfId="2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/>
    </xf>
    <xf numFmtId="0" fontId="0" fillId="0" borderId="0" xfId="0" applyFont="1" applyFill="1" applyAlignment="1"/>
    <xf numFmtId="0" fontId="36" fillId="0" borderId="4" xfId="0" applyFont="1" applyFill="1" applyBorder="1" applyAlignment="1">
      <alignment horizontal="center" vertical="center"/>
    </xf>
    <xf numFmtId="0" fontId="37" fillId="0" borderId="0" xfId="0" applyFont="1" applyFill="1" applyAlignment="1"/>
    <xf numFmtId="10" fontId="13" fillId="0" borderId="4" xfId="0" applyNumberFormat="1" applyFont="1" applyFill="1" applyBorder="1" applyAlignment="1">
      <alignment horizontal="center" vertical="center" wrapText="1"/>
    </xf>
    <xf numFmtId="167" fontId="11" fillId="0" borderId="4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7" fontId="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14" fontId="30" fillId="0" borderId="31" xfId="0" applyNumberFormat="1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30" fillId="0" borderId="3" xfId="0" applyFont="1" applyBorder="1" applyAlignment="1">
      <alignment horizontal="center"/>
    </xf>
    <xf numFmtId="14" fontId="3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2" fontId="8" fillId="0" borderId="1" xfId="0" applyNumberFormat="1" applyFont="1" applyBorder="1" applyAlignment="1">
      <alignment horizontal="right" vertical="center" wrapText="1"/>
    </xf>
    <xf numFmtId="14" fontId="31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ont="1" applyAlignme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11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/>
    <xf numFmtId="0" fontId="2" fillId="0" borderId="3" xfId="0" applyFont="1" applyFill="1" applyBorder="1"/>
    <xf numFmtId="0" fontId="0" fillId="0" borderId="14" xfId="0" applyFont="1" applyFill="1" applyBorder="1" applyAlignment="1">
      <alignment horizontal="center"/>
    </xf>
    <xf numFmtId="0" fontId="9" fillId="0" borderId="2" xfId="0" applyFont="1" applyFill="1" applyBorder="1"/>
    <xf numFmtId="0" fontId="9" fillId="0" borderId="3" xfId="0" applyFont="1" applyFill="1" applyBorder="1"/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5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/>
    <xf numFmtId="0" fontId="2" fillId="0" borderId="3" xfId="0" applyNumberFormat="1" applyFont="1" applyBorder="1"/>
    <xf numFmtId="0" fontId="6" fillId="0" borderId="6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0" fontId="2" fillId="0" borderId="17" xfId="0" applyFont="1" applyBorder="1"/>
    <xf numFmtId="0" fontId="32" fillId="0" borderId="1" xfId="0" applyFont="1" applyBorder="1" applyAlignment="1">
      <alignment horizontal="left" vertical="center" wrapText="1"/>
    </xf>
    <xf numFmtId="0" fontId="4" fillId="3" borderId="18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14" fontId="8" fillId="0" borderId="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left" vertical="center" wrapText="1"/>
    </xf>
    <xf numFmtId="0" fontId="40" fillId="0" borderId="2" xfId="0" applyFont="1" applyBorder="1"/>
    <xf numFmtId="0" fontId="40" fillId="0" borderId="3" xfId="0" applyFont="1" applyBorder="1"/>
    <xf numFmtId="0" fontId="2" fillId="0" borderId="31" xfId="0" applyFont="1" applyBorder="1"/>
    <xf numFmtId="0" fontId="32" fillId="0" borderId="3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2" borderId="30" xfId="0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23" xfId="0" applyFont="1" applyBorder="1"/>
    <xf numFmtId="0" fontId="6" fillId="2" borderId="14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9" fillId="0" borderId="2" xfId="0" applyFont="1" applyBorder="1"/>
    <xf numFmtId="0" fontId="9" fillId="0" borderId="3" xfId="0" applyFont="1" applyBorder="1"/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168" fontId="9" fillId="0" borderId="6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wrapText="1"/>
    </xf>
    <xf numFmtId="0" fontId="39" fillId="0" borderId="3" xfId="0" applyFont="1" applyBorder="1" applyAlignment="1">
      <alignment wrapText="1"/>
    </xf>
    <xf numFmtId="0" fontId="9" fillId="0" borderId="6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/>
    <xf numFmtId="14" fontId="2" fillId="0" borderId="3" xfId="0" applyNumberFormat="1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2" fillId="8" borderId="31" xfId="0" applyFont="1" applyFill="1" applyBorder="1"/>
    <xf numFmtId="0" fontId="5" fillId="8" borderId="3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27" xfId="0" applyFont="1" applyBorder="1"/>
    <xf numFmtId="0" fontId="5" fillId="0" borderId="2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2" fillId="0" borderId="29" xfId="0" applyFont="1" applyBorder="1"/>
    <xf numFmtId="4" fontId="4" fillId="0" borderId="1" xfId="0" applyNumberFormat="1" applyFont="1" applyBorder="1" applyAlignment="1">
      <alignment horizontal="center" vertical="center"/>
    </xf>
    <xf numFmtId="4" fontId="18" fillId="5" borderId="1" xfId="0" applyNumberFormat="1" applyFont="1" applyFill="1" applyBorder="1" applyAlignment="1">
      <alignment horizontal="right" vertical="center"/>
    </xf>
    <xf numFmtId="0" fontId="21" fillId="5" borderId="1" xfId="0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left" vertical="center" wrapText="1"/>
    </xf>
    <xf numFmtId="0" fontId="2" fillId="0" borderId="23" xfId="0" applyFont="1" applyBorder="1" applyAlignment="1">
      <alignment wrapText="1"/>
    </xf>
    <xf numFmtId="4" fontId="4" fillId="5" borderId="1" xfId="0" applyNumberFormat="1" applyFont="1" applyFill="1" applyBorder="1" applyAlignment="1">
      <alignment horizontal="right" vertical="center"/>
    </xf>
    <xf numFmtId="170" fontId="4" fillId="5" borderId="1" xfId="0" applyNumberFormat="1" applyFont="1" applyFill="1" applyBorder="1" applyAlignment="1">
      <alignment horizontal="center" vertical="center"/>
    </xf>
    <xf numFmtId="170" fontId="9" fillId="0" borderId="1" xfId="0" applyNumberFormat="1" applyFont="1" applyBorder="1" applyAlignment="1">
      <alignment horizontal="center" vertical="center"/>
    </xf>
    <xf numFmtId="0" fontId="23" fillId="2" borderId="32" xfId="0" applyFont="1" applyFill="1" applyBorder="1" applyAlignment="1">
      <alignment horizontal="center" vertical="center" wrapText="1"/>
    </xf>
    <xf numFmtId="0" fontId="2" fillId="0" borderId="33" xfId="0" applyFont="1" applyBorder="1"/>
    <xf numFmtId="0" fontId="2" fillId="0" borderId="34" xfId="0" applyFont="1" applyBorder="1"/>
    <xf numFmtId="172" fontId="5" fillId="0" borderId="1" xfId="0" applyNumberFormat="1" applyFont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2" fillId="0" borderId="35" xfId="0" applyFont="1" applyBorder="1"/>
    <xf numFmtId="0" fontId="15" fillId="7" borderId="36" xfId="0" applyFont="1" applyFill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  <xf numFmtId="0" fontId="9" fillId="0" borderId="42" xfId="0" applyFont="1" applyBorder="1" applyAlignment="1">
      <alignment horizontal="left" vertical="center"/>
    </xf>
    <xf numFmtId="0" fontId="0" fillId="0" borderId="42" xfId="0" applyFont="1" applyBorder="1" applyAlignment="1"/>
    <xf numFmtId="0" fontId="2" fillId="0" borderId="42" xfId="0" applyFont="1" applyBorder="1"/>
    <xf numFmtId="0" fontId="4" fillId="2" borderId="43" xfId="0" applyFont="1" applyFill="1" applyBorder="1" applyAlignment="1">
      <alignment horizontal="center" vertical="center"/>
    </xf>
    <xf numFmtId="0" fontId="2" fillId="0" borderId="44" xfId="0" applyFont="1" applyBorder="1"/>
    <xf numFmtId="0" fontId="2" fillId="0" borderId="45" xfId="0" applyFont="1" applyBorder="1"/>
    <xf numFmtId="0" fontId="9" fillId="0" borderId="39" xfId="0" applyFont="1" applyBorder="1" applyAlignment="1">
      <alignment horizontal="left" vertical="center"/>
    </xf>
    <xf numFmtId="0" fontId="2" fillId="0" borderId="40" xfId="0" applyFont="1" applyBorder="1"/>
    <xf numFmtId="0" fontId="2" fillId="0" borderId="41" xfId="0" applyFont="1" applyBorder="1"/>
    <xf numFmtId="14" fontId="30" fillId="0" borderId="3" xfId="0" applyNumberFormat="1" applyFont="1" applyBorder="1" applyAlignment="1">
      <alignment horizontal="center"/>
    </xf>
  </cellXfs>
  <cellStyles count="3">
    <cellStyle name="Moeda" xfId="2" builtinId="4"/>
    <cellStyle name="Mo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zoomScale="120" zoomScaleNormal="120" workbookViewId="0">
      <selection activeCell="H8" sqref="H8:J8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6" customWidth="1"/>
    <col min="6" max="8" width="11" customWidth="1"/>
    <col min="9" max="9" width="12.42578125" customWidth="1"/>
    <col min="10" max="10" width="11" customWidth="1"/>
    <col min="11" max="11" width="48.28515625" customWidth="1"/>
    <col min="12" max="26" width="8" customWidth="1"/>
  </cols>
  <sheetData>
    <row r="1" spans="1:10" ht="24" customHeight="1" x14ac:dyDescent="0.2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10" ht="46.5" customHeight="1" x14ac:dyDescent="0.2">
      <c r="A2" s="133" t="s">
        <v>258</v>
      </c>
      <c r="B2" s="131"/>
      <c r="C2" s="131"/>
      <c r="D2" s="131"/>
      <c r="E2" s="131"/>
      <c r="F2" s="131"/>
      <c r="G2" s="131"/>
      <c r="H2" s="131"/>
      <c r="I2" s="131"/>
      <c r="J2" s="132"/>
    </row>
    <row r="3" spans="1:10" ht="12.75" customHeight="1" x14ac:dyDescent="0.2">
      <c r="A3" s="134" t="s">
        <v>1</v>
      </c>
      <c r="B3" s="131"/>
      <c r="C3" s="131"/>
      <c r="D3" s="131"/>
      <c r="E3" s="131"/>
      <c r="F3" s="131"/>
      <c r="G3" s="132"/>
      <c r="H3" s="135" t="s">
        <v>220</v>
      </c>
      <c r="I3" s="131"/>
      <c r="J3" s="132"/>
    </row>
    <row r="4" spans="1:10" ht="12.75" customHeight="1" x14ac:dyDescent="0.2">
      <c r="A4" s="134" t="s">
        <v>2</v>
      </c>
      <c r="B4" s="131"/>
      <c r="C4" s="131"/>
      <c r="D4" s="131"/>
      <c r="E4" s="131"/>
      <c r="F4" s="131"/>
      <c r="G4" s="132"/>
      <c r="H4" s="136" t="s">
        <v>257</v>
      </c>
      <c r="I4" s="131"/>
      <c r="J4" s="132"/>
    </row>
    <row r="5" spans="1:10" ht="12.75" customHeight="1" x14ac:dyDescent="0.2">
      <c r="A5" s="139" t="s">
        <v>3</v>
      </c>
      <c r="B5" s="140"/>
      <c r="C5" s="140"/>
      <c r="D5" s="140"/>
      <c r="E5" s="140"/>
      <c r="F5" s="140"/>
      <c r="G5" s="140"/>
      <c r="H5" s="141">
        <v>45491</v>
      </c>
      <c r="I5" s="142"/>
      <c r="J5" s="143"/>
    </row>
    <row r="6" spans="1:10" ht="15" customHeight="1" x14ac:dyDescent="0.2">
      <c r="A6" s="137" t="s">
        <v>4</v>
      </c>
      <c r="B6" s="131"/>
      <c r="C6" s="131"/>
      <c r="D6" s="131"/>
      <c r="E6" s="131"/>
      <c r="F6" s="131"/>
      <c r="G6" s="131"/>
      <c r="H6" s="131"/>
      <c r="I6" s="131"/>
      <c r="J6" s="132"/>
    </row>
    <row r="7" spans="1:10" ht="12.75" customHeight="1" x14ac:dyDescent="0.2">
      <c r="A7" s="1" t="s">
        <v>5</v>
      </c>
      <c r="B7" s="134" t="s">
        <v>6</v>
      </c>
      <c r="C7" s="131"/>
      <c r="D7" s="131"/>
      <c r="E7" s="131"/>
      <c r="F7" s="131"/>
      <c r="G7" s="132"/>
      <c r="H7" s="138">
        <v>45491</v>
      </c>
      <c r="I7" s="131"/>
      <c r="J7" s="132"/>
    </row>
    <row r="8" spans="1:10" ht="12.75" customHeight="1" x14ac:dyDescent="0.2">
      <c r="A8" s="1" t="s">
        <v>7</v>
      </c>
      <c r="B8" s="134" t="s">
        <v>8</v>
      </c>
      <c r="C8" s="131"/>
      <c r="D8" s="131"/>
      <c r="E8" s="131"/>
      <c r="F8" s="131"/>
      <c r="G8" s="132"/>
      <c r="H8" s="144" t="s">
        <v>211</v>
      </c>
      <c r="I8" s="131"/>
      <c r="J8" s="132"/>
    </row>
    <row r="9" spans="1:10" ht="12.75" customHeight="1" x14ac:dyDescent="0.2">
      <c r="A9" s="1" t="s">
        <v>9</v>
      </c>
      <c r="B9" s="134" t="s">
        <v>10</v>
      </c>
      <c r="C9" s="131"/>
      <c r="D9" s="131"/>
      <c r="E9" s="131"/>
      <c r="F9" s="131"/>
      <c r="G9" s="132"/>
      <c r="H9" s="138" t="s">
        <v>221</v>
      </c>
      <c r="I9" s="131"/>
      <c r="J9" s="132"/>
    </row>
    <row r="10" spans="1:10" ht="12.75" customHeight="1" x14ac:dyDescent="0.2">
      <c r="A10" s="1" t="s">
        <v>11</v>
      </c>
      <c r="B10" s="134" t="s">
        <v>12</v>
      </c>
      <c r="C10" s="131"/>
      <c r="D10" s="131"/>
      <c r="E10" s="131"/>
      <c r="F10" s="131"/>
      <c r="G10" s="132"/>
      <c r="H10" s="135">
        <v>24</v>
      </c>
      <c r="I10" s="131"/>
      <c r="J10" s="132"/>
    </row>
    <row r="11" spans="1:10" ht="15.75" customHeight="1" x14ac:dyDescent="0.2">
      <c r="A11" s="145" t="s">
        <v>13</v>
      </c>
      <c r="B11" s="131"/>
      <c r="C11" s="131"/>
      <c r="D11" s="131"/>
      <c r="E11" s="131"/>
      <c r="F11" s="131"/>
      <c r="G11" s="131"/>
      <c r="H11" s="131"/>
      <c r="I11" s="131"/>
      <c r="J11" s="132"/>
    </row>
    <row r="12" spans="1:10" ht="12.75" customHeight="1" x14ac:dyDescent="0.2">
      <c r="A12" s="146"/>
      <c r="B12" s="131"/>
      <c r="C12" s="131"/>
      <c r="D12" s="131"/>
      <c r="E12" s="131"/>
      <c r="F12" s="131"/>
      <c r="G12" s="131"/>
      <c r="H12" s="131"/>
      <c r="I12" s="131"/>
      <c r="J12" s="132"/>
    </row>
    <row r="13" spans="1:10" ht="48.75" customHeight="1" x14ac:dyDescent="0.2">
      <c r="A13" s="147" t="s">
        <v>14</v>
      </c>
      <c r="B13" s="131"/>
      <c r="C13" s="131"/>
      <c r="D13" s="131"/>
      <c r="E13" s="131"/>
      <c r="F13" s="131"/>
      <c r="G13" s="131"/>
      <c r="H13" s="131"/>
      <c r="I13" s="131"/>
      <c r="J13" s="132"/>
    </row>
    <row r="14" spans="1:10" ht="12.75" customHeight="1" x14ac:dyDescent="0.2">
      <c r="A14" s="148"/>
      <c r="B14" s="131"/>
      <c r="C14" s="131"/>
      <c r="D14" s="131"/>
      <c r="E14" s="131"/>
      <c r="F14" s="131"/>
      <c r="G14" s="131"/>
      <c r="H14" s="131"/>
      <c r="I14" s="131"/>
      <c r="J14" s="132"/>
    </row>
    <row r="15" spans="1:10" ht="15.75" customHeight="1" x14ac:dyDescent="0.2">
      <c r="A15" s="149" t="s">
        <v>15</v>
      </c>
      <c r="B15" s="131"/>
      <c r="C15" s="131"/>
      <c r="D15" s="131"/>
      <c r="E15" s="131"/>
      <c r="F15" s="131"/>
      <c r="G15" s="131"/>
      <c r="H15" s="131"/>
      <c r="I15" s="131"/>
      <c r="J15" s="132"/>
    </row>
    <row r="16" spans="1:10" ht="15.75" customHeight="1" x14ac:dyDescent="0.2">
      <c r="A16" s="1">
        <v>1</v>
      </c>
      <c r="B16" s="134" t="s">
        <v>16</v>
      </c>
      <c r="C16" s="131"/>
      <c r="D16" s="131"/>
      <c r="E16" s="131"/>
      <c r="F16" s="131"/>
      <c r="G16" s="132"/>
      <c r="H16" s="150" t="s">
        <v>17</v>
      </c>
      <c r="I16" s="131"/>
      <c r="J16" s="132"/>
    </row>
    <row r="17" spans="1:26" ht="15.75" customHeight="1" x14ac:dyDescent="0.2">
      <c r="A17" s="1">
        <v>2</v>
      </c>
      <c r="B17" s="134" t="s">
        <v>18</v>
      </c>
      <c r="C17" s="131"/>
      <c r="D17" s="131"/>
      <c r="E17" s="131"/>
      <c r="F17" s="131"/>
      <c r="G17" s="132"/>
      <c r="H17" s="150" t="s">
        <v>19</v>
      </c>
      <c r="I17" s="131"/>
      <c r="J17" s="132"/>
    </row>
    <row r="18" spans="1:26" ht="15.75" customHeight="1" x14ac:dyDescent="0.2">
      <c r="A18" s="1">
        <v>3</v>
      </c>
      <c r="B18" s="134" t="s">
        <v>20</v>
      </c>
      <c r="C18" s="131"/>
      <c r="D18" s="131"/>
      <c r="E18" s="131"/>
      <c r="F18" s="131"/>
      <c r="G18" s="132"/>
      <c r="H18" s="151">
        <v>3443.48</v>
      </c>
      <c r="I18" s="131"/>
      <c r="J18" s="132"/>
    </row>
    <row r="19" spans="1:26" ht="15.75" customHeight="1" x14ac:dyDescent="0.2">
      <c r="A19" s="1">
        <v>4</v>
      </c>
      <c r="B19" s="134" t="s">
        <v>21</v>
      </c>
      <c r="C19" s="131"/>
      <c r="D19" s="131"/>
      <c r="E19" s="131"/>
      <c r="F19" s="131"/>
      <c r="G19" s="132"/>
      <c r="H19" s="150" t="s">
        <v>17</v>
      </c>
      <c r="I19" s="131"/>
      <c r="J19" s="132"/>
    </row>
    <row r="20" spans="1:26" ht="15.75" customHeight="1" x14ac:dyDescent="0.2">
      <c r="A20" s="1">
        <v>5</v>
      </c>
      <c r="B20" s="134" t="s">
        <v>22</v>
      </c>
      <c r="C20" s="131"/>
      <c r="D20" s="131"/>
      <c r="E20" s="131"/>
      <c r="F20" s="131"/>
      <c r="G20" s="132"/>
      <c r="H20" s="152">
        <v>45078</v>
      </c>
      <c r="I20" s="131"/>
      <c r="J20" s="132"/>
    </row>
    <row r="21" spans="1:26" ht="12.75" customHeight="1" x14ac:dyDescent="0.2">
      <c r="A21" s="146"/>
      <c r="B21" s="131"/>
      <c r="C21" s="131"/>
      <c r="D21" s="131"/>
      <c r="E21" s="131"/>
      <c r="F21" s="131"/>
      <c r="G21" s="131"/>
      <c r="H21" s="131"/>
      <c r="I21" s="131"/>
      <c r="J21" s="132"/>
    </row>
    <row r="22" spans="1:26" ht="20.25" customHeight="1" x14ac:dyDescent="0.2">
      <c r="A22" s="153" t="s">
        <v>23</v>
      </c>
      <c r="B22" s="131"/>
      <c r="C22" s="131"/>
      <c r="D22" s="131"/>
      <c r="E22" s="131"/>
      <c r="F22" s="131"/>
      <c r="G22" s="131"/>
      <c r="H22" s="131"/>
      <c r="I22" s="131"/>
      <c r="J22" s="132"/>
    </row>
    <row r="23" spans="1:26" ht="30" customHeight="1" x14ac:dyDescent="0.2">
      <c r="A23" s="2">
        <v>1</v>
      </c>
      <c r="B23" s="149" t="s">
        <v>24</v>
      </c>
      <c r="C23" s="131"/>
      <c r="D23" s="131"/>
      <c r="E23" s="131"/>
      <c r="F23" s="131"/>
      <c r="G23" s="132"/>
      <c r="H23" s="149" t="s">
        <v>25</v>
      </c>
      <c r="I23" s="132"/>
      <c r="J23" s="2" t="s">
        <v>26</v>
      </c>
    </row>
    <row r="24" spans="1:26" ht="14.25" customHeight="1" x14ac:dyDescent="0.2">
      <c r="A24" s="1" t="s">
        <v>5</v>
      </c>
      <c r="B24" s="134" t="s">
        <v>27</v>
      </c>
      <c r="C24" s="131"/>
      <c r="D24" s="131"/>
      <c r="E24" s="131"/>
      <c r="F24" s="131"/>
      <c r="G24" s="131"/>
      <c r="H24" s="131"/>
      <c r="I24" s="132"/>
      <c r="J24" s="3">
        <f>H18</f>
        <v>3443.48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2">
      <c r="A25" s="1" t="s">
        <v>7</v>
      </c>
      <c r="B25" s="134" t="s">
        <v>28</v>
      </c>
      <c r="C25" s="131"/>
      <c r="D25" s="131"/>
      <c r="E25" s="131"/>
      <c r="F25" s="131"/>
      <c r="G25" s="131"/>
      <c r="H25" s="132"/>
      <c r="I25" s="5"/>
      <c r="J25" s="6">
        <f>ROUND(I25*J24,2)</f>
        <v>0</v>
      </c>
    </row>
    <row r="26" spans="1:26" ht="15.75" customHeight="1" x14ac:dyDescent="0.2">
      <c r="A26" s="154" t="s">
        <v>29</v>
      </c>
      <c r="B26" s="131"/>
      <c r="C26" s="131"/>
      <c r="D26" s="131"/>
      <c r="E26" s="131"/>
      <c r="F26" s="131"/>
      <c r="G26" s="131"/>
      <c r="H26" s="131"/>
      <c r="I26" s="132"/>
      <c r="J26" s="7">
        <f>SUM(J24:J25)</f>
        <v>3443.48</v>
      </c>
    </row>
    <row r="27" spans="1:26" ht="12.75" customHeight="1" x14ac:dyDescent="0.2">
      <c r="A27" s="146"/>
      <c r="B27" s="131"/>
      <c r="C27" s="131"/>
      <c r="D27" s="131"/>
      <c r="E27" s="131"/>
      <c r="F27" s="131"/>
      <c r="G27" s="131"/>
      <c r="H27" s="131"/>
      <c r="I27" s="131"/>
      <c r="J27" s="132"/>
    </row>
    <row r="28" spans="1:26" ht="15.75" customHeight="1" x14ac:dyDescent="0.2">
      <c r="A28" s="155" t="s">
        <v>30</v>
      </c>
      <c r="B28" s="131"/>
      <c r="C28" s="131"/>
      <c r="D28" s="131"/>
      <c r="E28" s="131"/>
      <c r="F28" s="131"/>
      <c r="G28" s="131"/>
      <c r="H28" s="131"/>
      <c r="I28" s="131"/>
      <c r="J28" s="132"/>
    </row>
    <row r="29" spans="1:26" ht="15" customHeight="1" x14ac:dyDescent="0.2">
      <c r="A29" s="156" t="s">
        <v>31</v>
      </c>
      <c r="B29" s="131"/>
      <c r="C29" s="131"/>
      <c r="D29" s="131"/>
      <c r="E29" s="131"/>
      <c r="F29" s="131"/>
      <c r="G29" s="131"/>
      <c r="H29" s="131"/>
      <c r="I29" s="131"/>
      <c r="J29" s="132"/>
    </row>
    <row r="30" spans="1:26" ht="15" customHeight="1" x14ac:dyDescent="0.2">
      <c r="A30" s="8" t="s">
        <v>32</v>
      </c>
      <c r="B30" s="157" t="s">
        <v>33</v>
      </c>
      <c r="C30" s="131"/>
      <c r="D30" s="131"/>
      <c r="E30" s="131"/>
      <c r="F30" s="131"/>
      <c r="G30" s="131"/>
      <c r="H30" s="131"/>
      <c r="I30" s="132"/>
      <c r="J30" s="9" t="s">
        <v>34</v>
      </c>
    </row>
    <row r="31" spans="1:26" ht="27" customHeight="1" x14ac:dyDescent="0.2">
      <c r="A31" s="10" t="s">
        <v>5</v>
      </c>
      <c r="B31" s="134" t="s">
        <v>35</v>
      </c>
      <c r="C31" s="131"/>
      <c r="D31" s="131"/>
      <c r="E31" s="131"/>
      <c r="F31" s="131"/>
      <c r="G31" s="131"/>
      <c r="H31" s="132"/>
      <c r="I31" s="11">
        <v>8.3299999999999999E-2</v>
      </c>
      <c r="J31" s="12">
        <f t="shared" ref="J31:J32" si="0">ROUND($J$26*I31,2)</f>
        <v>286.83999999999997</v>
      </c>
    </row>
    <row r="32" spans="1:26" ht="36" customHeight="1" x14ac:dyDescent="0.2">
      <c r="A32" s="10" t="s">
        <v>7</v>
      </c>
      <c r="B32" s="158" t="s">
        <v>36</v>
      </c>
      <c r="C32" s="131"/>
      <c r="D32" s="131"/>
      <c r="E32" s="131"/>
      <c r="F32" s="131"/>
      <c r="G32" s="131"/>
      <c r="H32" s="132"/>
      <c r="I32" s="13">
        <v>3.0249999999999999E-2</v>
      </c>
      <c r="J32" s="12">
        <f t="shared" si="0"/>
        <v>104.17</v>
      </c>
    </row>
    <row r="33" spans="1:10" ht="12.75" customHeight="1" x14ac:dyDescent="0.2">
      <c r="A33" s="159" t="s">
        <v>37</v>
      </c>
      <c r="B33" s="131"/>
      <c r="C33" s="131"/>
      <c r="D33" s="131"/>
      <c r="E33" s="131"/>
      <c r="F33" s="131"/>
      <c r="G33" s="131"/>
      <c r="H33" s="131"/>
      <c r="I33" s="132"/>
      <c r="J33" s="12">
        <f>SUM(J31+J32)</f>
        <v>391.01</v>
      </c>
    </row>
    <row r="34" spans="1:10" ht="12.75" customHeight="1" x14ac:dyDescent="0.2">
      <c r="A34" s="14" t="s">
        <v>9</v>
      </c>
      <c r="B34" s="160" t="s">
        <v>38</v>
      </c>
      <c r="C34" s="131"/>
      <c r="D34" s="131"/>
      <c r="E34" s="131"/>
      <c r="F34" s="131"/>
      <c r="G34" s="131"/>
      <c r="H34" s="131"/>
      <c r="I34" s="132"/>
      <c r="J34" s="15">
        <f>ROUND(I47*J33,2)</f>
        <v>143.88999999999999</v>
      </c>
    </row>
    <row r="35" spans="1:10" ht="12.75" customHeight="1" x14ac:dyDescent="0.2">
      <c r="A35" s="161" t="s">
        <v>37</v>
      </c>
      <c r="B35" s="131"/>
      <c r="C35" s="131"/>
      <c r="D35" s="131"/>
      <c r="E35" s="131"/>
      <c r="F35" s="131"/>
      <c r="G35" s="131"/>
      <c r="H35" s="131"/>
      <c r="I35" s="132"/>
      <c r="J35" s="16">
        <f>J33+J34</f>
        <v>534.9</v>
      </c>
    </row>
    <row r="36" spans="1:10" ht="12.75" customHeight="1" x14ac:dyDescent="0.2">
      <c r="A36" s="148"/>
      <c r="B36" s="131"/>
      <c r="C36" s="131"/>
      <c r="D36" s="131"/>
      <c r="E36" s="131"/>
      <c r="F36" s="131"/>
      <c r="G36" s="131"/>
      <c r="H36" s="131"/>
      <c r="I36" s="131"/>
      <c r="J36" s="132"/>
    </row>
    <row r="37" spans="1:10" ht="30" customHeight="1" x14ac:dyDescent="0.2">
      <c r="A37" s="155" t="s">
        <v>39</v>
      </c>
      <c r="B37" s="131"/>
      <c r="C37" s="131"/>
      <c r="D37" s="131"/>
      <c r="E37" s="131"/>
      <c r="F37" s="131"/>
      <c r="G37" s="131"/>
      <c r="H37" s="131"/>
      <c r="I37" s="131"/>
      <c r="J37" s="132"/>
    </row>
    <row r="38" spans="1:10" ht="30" customHeight="1" x14ac:dyDescent="0.2">
      <c r="A38" s="17" t="s">
        <v>40</v>
      </c>
      <c r="B38" s="164" t="s">
        <v>41</v>
      </c>
      <c r="C38" s="131"/>
      <c r="D38" s="131"/>
      <c r="E38" s="131"/>
      <c r="F38" s="131"/>
      <c r="G38" s="131"/>
      <c r="H38" s="132"/>
      <c r="I38" s="2" t="s">
        <v>42</v>
      </c>
      <c r="J38" s="2" t="s">
        <v>43</v>
      </c>
    </row>
    <row r="39" spans="1:10" ht="12.75" customHeight="1" x14ac:dyDescent="0.2">
      <c r="A39" s="10" t="s">
        <v>5</v>
      </c>
      <c r="B39" s="160" t="s">
        <v>44</v>
      </c>
      <c r="C39" s="131"/>
      <c r="D39" s="131"/>
      <c r="E39" s="131"/>
      <c r="F39" s="131"/>
      <c r="G39" s="131"/>
      <c r="H39" s="132"/>
      <c r="I39" s="18">
        <v>0.2</v>
      </c>
      <c r="J39" s="19">
        <f t="shared" ref="J39:J46" si="1">ROUND($J$26*I39,2)</f>
        <v>688.7</v>
      </c>
    </row>
    <row r="40" spans="1:10" ht="12.75" customHeight="1" x14ac:dyDescent="0.2">
      <c r="A40" s="10" t="s">
        <v>7</v>
      </c>
      <c r="B40" s="160" t="s">
        <v>45</v>
      </c>
      <c r="C40" s="131"/>
      <c r="D40" s="131"/>
      <c r="E40" s="131"/>
      <c r="F40" s="131"/>
      <c r="G40" s="131"/>
      <c r="H40" s="132"/>
      <c r="I40" s="18">
        <v>2.5000000000000001E-2</v>
      </c>
      <c r="J40" s="19">
        <f t="shared" si="1"/>
        <v>86.09</v>
      </c>
    </row>
    <row r="41" spans="1:10" ht="12.75" customHeight="1" x14ac:dyDescent="0.2">
      <c r="A41" s="10" t="s">
        <v>9</v>
      </c>
      <c r="B41" s="160" t="s">
        <v>46</v>
      </c>
      <c r="C41" s="131"/>
      <c r="D41" s="132"/>
      <c r="E41" s="20" t="s">
        <v>47</v>
      </c>
      <c r="F41" s="21">
        <v>0.03</v>
      </c>
      <c r="G41" s="20" t="s">
        <v>48</v>
      </c>
      <c r="H41" s="22">
        <v>1</v>
      </c>
      <c r="I41" s="23">
        <f>ROUND((F41*H41),6)</f>
        <v>0.03</v>
      </c>
      <c r="J41" s="19">
        <f t="shared" si="1"/>
        <v>103.3</v>
      </c>
    </row>
    <row r="42" spans="1:10" ht="12.75" customHeight="1" x14ac:dyDescent="0.2">
      <c r="A42" s="10" t="s">
        <v>11</v>
      </c>
      <c r="B42" s="160" t="s">
        <v>49</v>
      </c>
      <c r="C42" s="131"/>
      <c r="D42" s="131"/>
      <c r="E42" s="131"/>
      <c r="F42" s="131"/>
      <c r="G42" s="131"/>
      <c r="H42" s="132"/>
      <c r="I42" s="18">
        <v>1.4999999999999999E-2</v>
      </c>
      <c r="J42" s="19">
        <f t="shared" si="1"/>
        <v>51.65</v>
      </c>
    </row>
    <row r="43" spans="1:10" ht="12.75" customHeight="1" x14ac:dyDescent="0.2">
      <c r="A43" s="10" t="s">
        <v>50</v>
      </c>
      <c r="B43" s="160" t="s">
        <v>51</v>
      </c>
      <c r="C43" s="131"/>
      <c r="D43" s="131"/>
      <c r="E43" s="131"/>
      <c r="F43" s="131"/>
      <c r="G43" s="131"/>
      <c r="H43" s="132"/>
      <c r="I43" s="18">
        <v>0.01</v>
      </c>
      <c r="J43" s="19">
        <f t="shared" si="1"/>
        <v>34.43</v>
      </c>
    </row>
    <row r="44" spans="1:10" ht="12.75" customHeight="1" x14ac:dyDescent="0.2">
      <c r="A44" s="10" t="s">
        <v>52</v>
      </c>
      <c r="B44" s="160" t="s">
        <v>53</v>
      </c>
      <c r="C44" s="131"/>
      <c r="D44" s="131"/>
      <c r="E44" s="131"/>
      <c r="F44" s="131"/>
      <c r="G44" s="131"/>
      <c r="H44" s="132"/>
      <c r="I44" s="18">
        <v>6.0000000000000001E-3</v>
      </c>
      <c r="J44" s="19">
        <f t="shared" si="1"/>
        <v>20.66</v>
      </c>
    </row>
    <row r="45" spans="1:10" ht="12.75" customHeight="1" x14ac:dyDescent="0.2">
      <c r="A45" s="10" t="s">
        <v>54</v>
      </c>
      <c r="B45" s="160" t="s">
        <v>55</v>
      </c>
      <c r="C45" s="131"/>
      <c r="D45" s="131"/>
      <c r="E45" s="131"/>
      <c r="F45" s="131"/>
      <c r="G45" s="131"/>
      <c r="H45" s="132"/>
      <c r="I45" s="18">
        <v>2E-3</v>
      </c>
      <c r="J45" s="19">
        <f t="shared" si="1"/>
        <v>6.89</v>
      </c>
    </row>
    <row r="46" spans="1:10" ht="12.75" customHeight="1" x14ac:dyDescent="0.2">
      <c r="A46" s="10" t="s">
        <v>56</v>
      </c>
      <c r="B46" s="160" t="s">
        <v>57</v>
      </c>
      <c r="C46" s="131"/>
      <c r="D46" s="131"/>
      <c r="E46" s="131"/>
      <c r="F46" s="131"/>
      <c r="G46" s="131"/>
      <c r="H46" s="132"/>
      <c r="I46" s="18">
        <v>0.08</v>
      </c>
      <c r="J46" s="19">
        <f t="shared" si="1"/>
        <v>275.48</v>
      </c>
    </row>
    <row r="47" spans="1:10" ht="12.75" customHeight="1" x14ac:dyDescent="0.2">
      <c r="A47" s="161" t="s">
        <v>37</v>
      </c>
      <c r="B47" s="131"/>
      <c r="C47" s="131"/>
      <c r="D47" s="131"/>
      <c r="E47" s="131"/>
      <c r="F47" s="131"/>
      <c r="G47" s="131"/>
      <c r="H47" s="132"/>
      <c r="I47" s="24">
        <f t="shared" ref="I47:J47" si="2">SUM(I39:I46)</f>
        <v>0.36800000000000005</v>
      </c>
      <c r="J47" s="16">
        <f t="shared" si="2"/>
        <v>1267.1999999999998</v>
      </c>
    </row>
    <row r="48" spans="1:10" ht="12.75" customHeight="1" x14ac:dyDescent="0.2">
      <c r="A48" s="148"/>
      <c r="B48" s="131"/>
      <c r="C48" s="131"/>
      <c r="D48" s="131"/>
      <c r="E48" s="131"/>
      <c r="F48" s="131"/>
      <c r="G48" s="131"/>
      <c r="H48" s="131"/>
      <c r="I48" s="131"/>
      <c r="J48" s="132"/>
    </row>
    <row r="49" spans="1:12" ht="15.75" customHeight="1" x14ac:dyDescent="0.2">
      <c r="A49" s="155" t="s">
        <v>58</v>
      </c>
      <c r="B49" s="131"/>
      <c r="C49" s="131"/>
      <c r="D49" s="131"/>
      <c r="E49" s="131"/>
      <c r="F49" s="131"/>
      <c r="G49" s="131"/>
      <c r="H49" s="131"/>
      <c r="I49" s="131"/>
      <c r="J49" s="132"/>
    </row>
    <row r="50" spans="1:12" ht="32.25" customHeight="1" x14ac:dyDescent="0.2">
      <c r="A50" s="17" t="s">
        <v>59</v>
      </c>
      <c r="B50" s="164" t="s">
        <v>60</v>
      </c>
      <c r="C50" s="131"/>
      <c r="D50" s="131"/>
      <c r="E50" s="131"/>
      <c r="F50" s="131"/>
      <c r="G50" s="131"/>
      <c r="H50" s="131"/>
      <c r="I50" s="132"/>
      <c r="J50" s="2" t="s">
        <v>34</v>
      </c>
    </row>
    <row r="51" spans="1:12" ht="22.5" customHeight="1" x14ac:dyDescent="0.2">
      <c r="A51" s="10" t="s">
        <v>5</v>
      </c>
      <c r="B51" s="160" t="s">
        <v>61</v>
      </c>
      <c r="C51" s="131"/>
      <c r="D51" s="131"/>
      <c r="E51" s="131"/>
      <c r="F51" s="131"/>
      <c r="G51" s="131"/>
      <c r="H51" s="131"/>
      <c r="I51" s="132"/>
      <c r="J51" s="19">
        <f>IF(ROUND((I54*I52*I53)-(J24*0.06),2)&lt;0,0,ROUND((I54*I52*I53)-(J24*0.06),2))*1+(I52*I53*21.726-0.06*J24)*0</f>
        <v>13.39</v>
      </c>
    </row>
    <row r="52" spans="1:12" ht="31.5" customHeight="1" x14ac:dyDescent="0.2">
      <c r="A52" s="10"/>
      <c r="B52" s="158" t="s">
        <v>256</v>
      </c>
      <c r="C52" s="131"/>
      <c r="D52" s="131"/>
      <c r="E52" s="131"/>
      <c r="F52" s="131"/>
      <c r="G52" s="131"/>
      <c r="H52" s="132"/>
      <c r="I52" s="25">
        <v>5</v>
      </c>
      <c r="J52" s="26" t="s">
        <v>62</v>
      </c>
    </row>
    <row r="53" spans="1:12" ht="15" customHeight="1" x14ac:dyDescent="0.2">
      <c r="A53" s="10"/>
      <c r="B53" s="188" t="s">
        <v>63</v>
      </c>
      <c r="C53" s="131"/>
      <c r="D53" s="131"/>
      <c r="E53" s="131"/>
      <c r="F53" s="131"/>
      <c r="G53" s="131"/>
      <c r="H53" s="132"/>
      <c r="I53" s="27">
        <v>2</v>
      </c>
      <c r="J53" s="26"/>
    </row>
    <row r="54" spans="1:12" ht="16.5" customHeight="1" x14ac:dyDescent="0.2">
      <c r="A54" s="10"/>
      <c r="B54" s="188" t="s">
        <v>64</v>
      </c>
      <c r="C54" s="131"/>
      <c r="D54" s="131"/>
      <c r="E54" s="131"/>
      <c r="F54" s="131"/>
      <c r="G54" s="131"/>
      <c r="H54" s="132"/>
      <c r="I54" s="28">
        <v>22</v>
      </c>
      <c r="J54" s="26"/>
    </row>
    <row r="55" spans="1:12" ht="12.75" customHeight="1" x14ac:dyDescent="0.2">
      <c r="A55" s="10" t="s">
        <v>7</v>
      </c>
      <c r="B55" s="160" t="s">
        <v>65</v>
      </c>
      <c r="C55" s="131"/>
      <c r="D55" s="131"/>
      <c r="E55" s="131"/>
      <c r="F55" s="131"/>
      <c r="G55" s="131"/>
      <c r="H55" s="131"/>
      <c r="I55" s="132"/>
      <c r="J55" s="19">
        <f>ROUND(I57*I56*(1-0.2),2)*1+ROUND(21.726*6*(1-0.2),2)*0</f>
        <v>521.30999999999995</v>
      </c>
    </row>
    <row r="56" spans="1:12" ht="12.75" customHeight="1" x14ac:dyDescent="0.2">
      <c r="A56" s="10"/>
      <c r="B56" s="188" t="s">
        <v>222</v>
      </c>
      <c r="C56" s="131"/>
      <c r="D56" s="131"/>
      <c r="E56" s="131"/>
      <c r="F56" s="131"/>
      <c r="G56" s="131"/>
      <c r="H56" s="132"/>
      <c r="I56" s="25">
        <v>29.62</v>
      </c>
      <c r="J56" s="26" t="s">
        <v>62</v>
      </c>
    </row>
    <row r="57" spans="1:12" ht="12.75" customHeight="1" x14ac:dyDescent="0.2">
      <c r="A57" s="29"/>
      <c r="B57" s="188" t="s">
        <v>66</v>
      </c>
      <c r="C57" s="131"/>
      <c r="D57" s="131"/>
      <c r="E57" s="131"/>
      <c r="F57" s="131"/>
      <c r="G57" s="131"/>
      <c r="H57" s="132"/>
      <c r="I57" s="28">
        <v>22</v>
      </c>
      <c r="J57" s="26"/>
    </row>
    <row r="58" spans="1:12" ht="12.75" customHeight="1" x14ac:dyDescent="0.2">
      <c r="A58" s="10" t="s">
        <v>9</v>
      </c>
      <c r="B58" s="134" t="s">
        <v>223</v>
      </c>
      <c r="C58" s="131"/>
      <c r="D58" s="131"/>
      <c r="E58" s="131"/>
      <c r="F58" s="131"/>
      <c r="G58" s="131"/>
      <c r="H58" s="132"/>
      <c r="I58" s="25">
        <v>191</v>
      </c>
      <c r="J58" s="19">
        <f>I58</f>
        <v>191</v>
      </c>
      <c r="L58" s="105"/>
    </row>
    <row r="59" spans="1:12" ht="16.5" customHeight="1" x14ac:dyDescent="0.2">
      <c r="A59" s="123" t="s">
        <v>11</v>
      </c>
      <c r="B59" s="189" t="s">
        <v>255</v>
      </c>
      <c r="C59" s="190"/>
      <c r="D59" s="190"/>
      <c r="E59" s="190"/>
      <c r="F59" s="190"/>
      <c r="G59" s="190"/>
      <c r="H59" s="190"/>
      <c r="I59" s="191"/>
      <c r="J59" s="124">
        <v>18</v>
      </c>
      <c r="K59" s="192"/>
      <c r="L59" s="105"/>
    </row>
    <row r="60" spans="1:12" ht="30" customHeight="1" x14ac:dyDescent="0.2">
      <c r="A60" s="123" t="s">
        <v>50</v>
      </c>
      <c r="B60" s="189" t="s">
        <v>254</v>
      </c>
      <c r="C60" s="190"/>
      <c r="D60" s="190"/>
      <c r="E60" s="190"/>
      <c r="F60" s="190"/>
      <c r="G60" s="190"/>
      <c r="H60" s="190"/>
      <c r="I60" s="129">
        <v>207.21</v>
      </c>
      <c r="J60" s="124">
        <f>I60*(1-0.2)</f>
        <v>165.76800000000003</v>
      </c>
      <c r="K60" s="192"/>
      <c r="L60" s="105"/>
    </row>
    <row r="61" spans="1:12" ht="12.75" customHeight="1" x14ac:dyDescent="0.2">
      <c r="A61" s="161" t="s">
        <v>29</v>
      </c>
      <c r="B61" s="131"/>
      <c r="C61" s="131"/>
      <c r="D61" s="131"/>
      <c r="E61" s="131"/>
      <c r="F61" s="131"/>
      <c r="G61" s="131"/>
      <c r="H61" s="131"/>
      <c r="I61" s="132"/>
      <c r="J61" s="16">
        <f>SUM(J51:J60)</f>
        <v>909.46799999999996</v>
      </c>
    </row>
    <row r="62" spans="1:12" ht="12.75" customHeight="1" x14ac:dyDescent="0.2">
      <c r="A62" s="148"/>
      <c r="B62" s="131"/>
      <c r="C62" s="131"/>
      <c r="D62" s="131"/>
      <c r="E62" s="131"/>
      <c r="F62" s="131"/>
      <c r="G62" s="131"/>
      <c r="H62" s="131"/>
      <c r="I62" s="131"/>
      <c r="J62" s="132"/>
    </row>
    <row r="63" spans="1:12" ht="15.75" customHeight="1" x14ac:dyDescent="0.2">
      <c r="A63" s="155" t="s">
        <v>67</v>
      </c>
      <c r="B63" s="131"/>
      <c r="C63" s="131"/>
      <c r="D63" s="131"/>
      <c r="E63" s="131"/>
      <c r="F63" s="131"/>
      <c r="G63" s="131"/>
      <c r="H63" s="131"/>
      <c r="I63" s="131"/>
      <c r="J63" s="132"/>
    </row>
    <row r="64" spans="1:12" ht="26.25" customHeight="1" x14ac:dyDescent="0.2">
      <c r="A64" s="2">
        <v>2</v>
      </c>
      <c r="B64" s="149" t="s">
        <v>68</v>
      </c>
      <c r="C64" s="131"/>
      <c r="D64" s="131"/>
      <c r="E64" s="131"/>
      <c r="F64" s="131"/>
      <c r="G64" s="131"/>
      <c r="H64" s="131"/>
      <c r="I64" s="132"/>
      <c r="J64" s="2" t="s">
        <v>34</v>
      </c>
    </row>
    <row r="65" spans="1:11" ht="14.25" customHeight="1" x14ac:dyDescent="0.2">
      <c r="A65" s="1" t="s">
        <v>32</v>
      </c>
      <c r="B65" s="1"/>
      <c r="C65" s="134" t="s">
        <v>69</v>
      </c>
      <c r="D65" s="131"/>
      <c r="E65" s="131"/>
      <c r="F65" s="131"/>
      <c r="G65" s="131"/>
      <c r="H65" s="131"/>
      <c r="I65" s="132"/>
      <c r="J65" s="30">
        <f>J35</f>
        <v>534.9</v>
      </c>
    </row>
    <row r="66" spans="1:11" ht="14.25" customHeight="1" x14ac:dyDescent="0.2">
      <c r="A66" s="1" t="s">
        <v>40</v>
      </c>
      <c r="B66" s="1"/>
      <c r="C66" s="134" t="s">
        <v>41</v>
      </c>
      <c r="D66" s="131"/>
      <c r="E66" s="131"/>
      <c r="F66" s="131"/>
      <c r="G66" s="131"/>
      <c r="H66" s="131"/>
      <c r="I66" s="132"/>
      <c r="J66" s="30">
        <f>J47</f>
        <v>1267.1999999999998</v>
      </c>
    </row>
    <row r="67" spans="1:11" ht="14.25" customHeight="1" x14ac:dyDescent="0.2">
      <c r="A67" s="1" t="s">
        <v>59</v>
      </c>
      <c r="B67" s="1"/>
      <c r="C67" s="134" t="s">
        <v>60</v>
      </c>
      <c r="D67" s="131"/>
      <c r="E67" s="131"/>
      <c r="F67" s="131"/>
      <c r="G67" s="131"/>
      <c r="H67" s="131"/>
      <c r="I67" s="132"/>
      <c r="J67" s="30">
        <f>J61</f>
        <v>909.46799999999996</v>
      </c>
    </row>
    <row r="68" spans="1:11" ht="14.25" customHeight="1" x14ac:dyDescent="0.2">
      <c r="A68" s="154" t="s">
        <v>37</v>
      </c>
      <c r="B68" s="131"/>
      <c r="C68" s="131"/>
      <c r="D68" s="131"/>
      <c r="E68" s="131"/>
      <c r="F68" s="131"/>
      <c r="G68" s="131"/>
      <c r="H68" s="131"/>
      <c r="I68" s="132"/>
      <c r="J68" s="31">
        <f>SUM(J65+J66+J67)</f>
        <v>2711.5679999999998</v>
      </c>
    </row>
    <row r="69" spans="1:11" ht="12.75" customHeight="1" x14ac:dyDescent="0.2">
      <c r="A69" s="146"/>
      <c r="B69" s="131"/>
      <c r="C69" s="131"/>
      <c r="D69" s="131"/>
      <c r="E69" s="131"/>
      <c r="F69" s="131"/>
      <c r="G69" s="131"/>
      <c r="H69" s="131"/>
      <c r="I69" s="131"/>
      <c r="J69" s="132"/>
    </row>
    <row r="70" spans="1:11" ht="15.75" customHeight="1" x14ac:dyDescent="0.2">
      <c r="A70" s="155" t="s">
        <v>70</v>
      </c>
      <c r="B70" s="131"/>
      <c r="C70" s="131"/>
      <c r="D70" s="131"/>
      <c r="E70" s="131"/>
      <c r="F70" s="131"/>
      <c r="G70" s="131"/>
      <c r="H70" s="131"/>
      <c r="I70" s="131"/>
      <c r="J70" s="132"/>
    </row>
    <row r="71" spans="1:11" ht="15.75" customHeight="1" x14ac:dyDescent="0.2">
      <c r="A71" s="17">
        <v>3</v>
      </c>
      <c r="B71" s="149" t="s">
        <v>71</v>
      </c>
      <c r="C71" s="131"/>
      <c r="D71" s="131"/>
      <c r="E71" s="131"/>
      <c r="F71" s="131"/>
      <c r="G71" s="131"/>
      <c r="H71" s="131"/>
      <c r="I71" s="132"/>
      <c r="J71" s="17" t="s">
        <v>72</v>
      </c>
    </row>
    <row r="72" spans="1:11" ht="57.75" customHeight="1" x14ac:dyDescent="0.2">
      <c r="A72" s="123" t="s">
        <v>5</v>
      </c>
      <c r="B72" s="189" t="s">
        <v>248</v>
      </c>
      <c r="C72" s="190"/>
      <c r="D72" s="190"/>
      <c r="E72" s="190"/>
      <c r="F72" s="190"/>
      <c r="G72" s="190"/>
      <c r="H72" s="190"/>
      <c r="I72" s="191"/>
      <c r="J72" s="124">
        <f>ROUND((($J$26/24)+($J$31/24)+(J83/24)+($J$32/24))*(30/30)*0.1,2)</f>
        <v>17.28</v>
      </c>
      <c r="K72" s="125"/>
    </row>
    <row r="73" spans="1:11" ht="14.25" customHeight="1" x14ac:dyDescent="0.2">
      <c r="A73" s="123" t="s">
        <v>7</v>
      </c>
      <c r="B73" s="189" t="s">
        <v>73</v>
      </c>
      <c r="C73" s="190"/>
      <c r="D73" s="190"/>
      <c r="E73" s="190"/>
      <c r="F73" s="190"/>
      <c r="G73" s="190"/>
      <c r="H73" s="190"/>
      <c r="I73" s="191"/>
      <c r="J73" s="124">
        <f>ROUND($J$72*I46,2)</f>
        <v>1.38</v>
      </c>
      <c r="K73" s="125"/>
    </row>
    <row r="74" spans="1:11" ht="27" customHeight="1" x14ac:dyDescent="0.2">
      <c r="A74" s="126" t="s">
        <v>9</v>
      </c>
      <c r="B74" s="189" t="s">
        <v>228</v>
      </c>
      <c r="C74" s="193"/>
      <c r="D74" s="193"/>
      <c r="E74" s="193"/>
      <c r="F74" s="193"/>
      <c r="G74" s="193"/>
      <c r="H74" s="193"/>
      <c r="I74" s="194"/>
      <c r="J74" s="124">
        <f>((J26/30)*7)/24</f>
        <v>33.478277777777777</v>
      </c>
      <c r="K74" s="127"/>
    </row>
    <row r="75" spans="1:11" ht="21.75" customHeight="1" x14ac:dyDescent="0.2">
      <c r="A75" s="123" t="s">
        <v>11</v>
      </c>
      <c r="B75" s="189" t="s">
        <v>249</v>
      </c>
      <c r="C75" s="190"/>
      <c r="D75" s="190"/>
      <c r="E75" s="190"/>
      <c r="F75" s="190"/>
      <c r="G75" s="190"/>
      <c r="H75" s="190"/>
      <c r="I75" s="191"/>
      <c r="J75" s="124">
        <f>ROUND(I47*J74,2)</f>
        <v>12.32</v>
      </c>
      <c r="K75" s="125"/>
    </row>
    <row r="76" spans="1:11" ht="36.75" customHeight="1" x14ac:dyDescent="0.2">
      <c r="A76" s="123" t="s">
        <v>50</v>
      </c>
      <c r="B76" s="189" t="s">
        <v>250</v>
      </c>
      <c r="C76" s="190"/>
      <c r="D76" s="190"/>
      <c r="E76" s="190"/>
      <c r="F76" s="190"/>
      <c r="G76" s="190"/>
      <c r="H76" s="191"/>
      <c r="I76" s="128">
        <v>0.04</v>
      </c>
      <c r="J76" s="124">
        <f>ROUND($J$26*I76,2)</f>
        <v>137.74</v>
      </c>
      <c r="K76" s="125"/>
    </row>
    <row r="77" spans="1:11" ht="12.75" customHeight="1" x14ac:dyDescent="0.2">
      <c r="A77" s="161" t="s">
        <v>37</v>
      </c>
      <c r="B77" s="131"/>
      <c r="C77" s="131"/>
      <c r="D77" s="131"/>
      <c r="E77" s="131"/>
      <c r="F77" s="131"/>
      <c r="G77" s="131"/>
      <c r="H77" s="131"/>
      <c r="I77" s="132"/>
      <c r="J77" s="16">
        <f>SUM(J72:J76)</f>
        <v>202.19827777777778</v>
      </c>
    </row>
    <row r="78" spans="1:11" ht="12.75" customHeight="1" x14ac:dyDescent="0.2">
      <c r="A78" s="146"/>
      <c r="B78" s="131"/>
      <c r="C78" s="131"/>
      <c r="D78" s="131"/>
      <c r="E78" s="131"/>
      <c r="F78" s="131"/>
      <c r="G78" s="131"/>
      <c r="H78" s="131"/>
      <c r="I78" s="131"/>
      <c r="J78" s="132"/>
    </row>
    <row r="79" spans="1:11" ht="15.75" customHeight="1" x14ac:dyDescent="0.2">
      <c r="A79" s="155" t="s">
        <v>74</v>
      </c>
      <c r="B79" s="131"/>
      <c r="C79" s="131"/>
      <c r="D79" s="131"/>
      <c r="E79" s="131"/>
      <c r="F79" s="131"/>
      <c r="G79" s="131"/>
      <c r="H79" s="131"/>
      <c r="I79" s="131"/>
      <c r="J79" s="132"/>
    </row>
    <row r="80" spans="1:11" ht="34.5" customHeight="1" x14ac:dyDescent="0.2">
      <c r="A80" s="162" t="s">
        <v>75</v>
      </c>
      <c r="B80" s="131"/>
      <c r="C80" s="131"/>
      <c r="D80" s="131"/>
      <c r="E80" s="131"/>
      <c r="F80" s="131"/>
      <c r="G80" s="131"/>
      <c r="H80" s="131"/>
      <c r="I80" s="132"/>
      <c r="J80" s="33">
        <f>J83+J26+J31+J32</f>
        <v>4146.99</v>
      </c>
    </row>
    <row r="81" spans="1:12" ht="14.25" customHeight="1" x14ac:dyDescent="0.2">
      <c r="A81" s="163"/>
      <c r="B81" s="131"/>
      <c r="C81" s="131"/>
      <c r="D81" s="131"/>
      <c r="E81" s="131"/>
      <c r="F81" s="131"/>
      <c r="G81" s="131"/>
      <c r="H81" s="131"/>
      <c r="I81" s="131"/>
      <c r="J81" s="132"/>
    </row>
    <row r="82" spans="1:12" ht="15" customHeight="1" x14ac:dyDescent="0.25">
      <c r="A82" s="34" t="s">
        <v>76</v>
      </c>
      <c r="B82" s="164" t="s">
        <v>77</v>
      </c>
      <c r="C82" s="131"/>
      <c r="D82" s="131"/>
      <c r="E82" s="131"/>
      <c r="F82" s="131"/>
      <c r="G82" s="131"/>
      <c r="H82" s="131"/>
      <c r="I82" s="132"/>
      <c r="J82" s="34" t="s">
        <v>34</v>
      </c>
    </row>
    <row r="83" spans="1:12" ht="12.75" customHeight="1" x14ac:dyDescent="0.2">
      <c r="A83" s="14" t="s">
        <v>5</v>
      </c>
      <c r="B83" s="134" t="s">
        <v>78</v>
      </c>
      <c r="C83" s="131"/>
      <c r="D83" s="131"/>
      <c r="E83" s="131"/>
      <c r="F83" s="131"/>
      <c r="G83" s="131"/>
      <c r="H83" s="132"/>
      <c r="I83" s="13">
        <v>9.0749999999999997E-2</v>
      </c>
      <c r="J83" s="19">
        <f>ROUND(($J$26*I83),2)</f>
        <v>312.5</v>
      </c>
    </row>
    <row r="84" spans="1:12" ht="12.75" customHeight="1" x14ac:dyDescent="0.2">
      <c r="A84" s="14" t="s">
        <v>7</v>
      </c>
      <c r="B84" s="160" t="s">
        <v>251</v>
      </c>
      <c r="C84" s="131"/>
      <c r="D84" s="131"/>
      <c r="E84" s="131"/>
      <c r="F84" s="131"/>
      <c r="G84" s="131"/>
      <c r="H84" s="131"/>
      <c r="I84" s="132"/>
      <c r="J84" s="35">
        <f>ROUND((($J$80/30)*2)/24,2)</f>
        <v>11.52</v>
      </c>
    </row>
    <row r="85" spans="1:12" ht="12.75" customHeight="1" x14ac:dyDescent="0.2">
      <c r="A85" s="14" t="s">
        <v>9</v>
      </c>
      <c r="B85" s="160" t="s">
        <v>224</v>
      </c>
      <c r="C85" s="131"/>
      <c r="D85" s="131"/>
      <c r="E85" s="131"/>
      <c r="F85" s="131"/>
      <c r="G85" s="131"/>
      <c r="H85" s="131"/>
      <c r="I85" s="132"/>
      <c r="J85" s="35">
        <f>ROUND((($J$80/30)*5)/24*0.03,2)</f>
        <v>0.86</v>
      </c>
      <c r="L85" s="105"/>
    </row>
    <row r="86" spans="1:12" ht="12.75" customHeight="1" x14ac:dyDescent="0.2">
      <c r="A86" s="14" t="s">
        <v>11</v>
      </c>
      <c r="B86" s="160" t="s">
        <v>225</v>
      </c>
      <c r="C86" s="131"/>
      <c r="D86" s="131"/>
      <c r="E86" s="131"/>
      <c r="F86" s="131"/>
      <c r="G86" s="131"/>
      <c r="H86" s="131"/>
      <c r="I86" s="132"/>
      <c r="J86" s="15">
        <f>ROUND(((($J$80/30)*15)/24)*0.0156,2)</f>
        <v>1.35</v>
      </c>
    </row>
    <row r="87" spans="1:12" ht="12.75" customHeight="1" x14ac:dyDescent="0.2">
      <c r="A87" s="14" t="s">
        <v>50</v>
      </c>
      <c r="B87" s="160" t="s">
        <v>226</v>
      </c>
      <c r="C87" s="131"/>
      <c r="D87" s="131"/>
      <c r="E87" s="131"/>
      <c r="F87" s="131"/>
      <c r="G87" s="131"/>
      <c r="H87" s="131"/>
      <c r="I87" s="132"/>
      <c r="J87" s="19">
        <f>ROUND(((($J$26+$J$26/3)*4/12)/24)*0.04,2)</f>
        <v>2.5499999999999998</v>
      </c>
      <c r="K87">
        <v>2.5499999999999998</v>
      </c>
    </row>
    <row r="88" spans="1:12" ht="12.75" customHeight="1" x14ac:dyDescent="0.2">
      <c r="A88" s="36" t="s">
        <v>52</v>
      </c>
      <c r="B88" s="165" t="s">
        <v>252</v>
      </c>
      <c r="C88" s="131"/>
      <c r="D88" s="131"/>
      <c r="E88" s="131"/>
      <c r="F88" s="131"/>
      <c r="G88" s="131"/>
      <c r="H88" s="131"/>
      <c r="I88" s="132"/>
      <c r="J88" s="15">
        <f>ROUND(((($J$80/30)*6)/24),2)</f>
        <v>34.56</v>
      </c>
      <c r="K88">
        <v>57.6</v>
      </c>
    </row>
    <row r="89" spans="1:12" ht="12.75" customHeight="1" x14ac:dyDescent="0.2">
      <c r="A89" s="161" t="s">
        <v>37</v>
      </c>
      <c r="B89" s="131"/>
      <c r="C89" s="131"/>
      <c r="D89" s="131"/>
      <c r="E89" s="131"/>
      <c r="F89" s="131"/>
      <c r="G89" s="131"/>
      <c r="H89" s="131"/>
      <c r="I89" s="132"/>
      <c r="J89" s="37">
        <f>SUM(J83:J88)</f>
        <v>363.34000000000003</v>
      </c>
    </row>
    <row r="90" spans="1:12" ht="14.25" customHeight="1" x14ac:dyDescent="0.2">
      <c r="A90" s="14" t="s">
        <v>54</v>
      </c>
      <c r="B90" s="160" t="s">
        <v>79</v>
      </c>
      <c r="C90" s="131"/>
      <c r="D90" s="131"/>
      <c r="E90" s="131"/>
      <c r="F90" s="131"/>
      <c r="G90" s="131"/>
      <c r="H90" s="131"/>
      <c r="I90" s="132"/>
      <c r="J90" s="15">
        <f>ROUND(I47*J89,2)</f>
        <v>133.71</v>
      </c>
    </row>
    <row r="91" spans="1:12" ht="12.75" customHeight="1" x14ac:dyDescent="0.2">
      <c r="A91" s="161" t="s">
        <v>37</v>
      </c>
      <c r="B91" s="131"/>
      <c r="C91" s="131"/>
      <c r="D91" s="131"/>
      <c r="E91" s="131"/>
      <c r="F91" s="131"/>
      <c r="G91" s="131"/>
      <c r="H91" s="131"/>
      <c r="I91" s="132"/>
      <c r="J91" s="16">
        <f>SUM(J89:J90)</f>
        <v>497.05000000000007</v>
      </c>
    </row>
    <row r="92" spans="1:12" ht="15.75" customHeight="1" x14ac:dyDescent="0.2">
      <c r="A92" s="155" t="s">
        <v>80</v>
      </c>
      <c r="B92" s="131"/>
      <c r="C92" s="131"/>
      <c r="D92" s="131"/>
      <c r="E92" s="131"/>
      <c r="F92" s="131"/>
      <c r="G92" s="131"/>
      <c r="H92" s="131"/>
      <c r="I92" s="131"/>
      <c r="J92" s="132"/>
    </row>
    <row r="93" spans="1:12" ht="15" customHeight="1" x14ac:dyDescent="0.2">
      <c r="A93" s="17" t="s">
        <v>81</v>
      </c>
      <c r="B93" s="164" t="s">
        <v>82</v>
      </c>
      <c r="C93" s="131"/>
      <c r="D93" s="131"/>
      <c r="E93" s="131"/>
      <c r="F93" s="131"/>
      <c r="G93" s="131"/>
      <c r="H93" s="131"/>
      <c r="I93" s="132"/>
      <c r="J93" s="38" t="s">
        <v>34</v>
      </c>
    </row>
    <row r="94" spans="1:12" ht="12.75" customHeight="1" x14ac:dyDescent="0.2">
      <c r="A94" s="10" t="s">
        <v>5</v>
      </c>
      <c r="B94" s="160" t="s">
        <v>83</v>
      </c>
      <c r="C94" s="131"/>
      <c r="D94" s="131"/>
      <c r="E94" s="131"/>
      <c r="F94" s="131"/>
      <c r="G94" s="131"/>
      <c r="H94" s="131"/>
      <c r="I94" s="132"/>
      <c r="J94" s="19">
        <v>0</v>
      </c>
    </row>
    <row r="95" spans="1:12" ht="12.75" customHeight="1" x14ac:dyDescent="0.2">
      <c r="A95" s="166" t="s">
        <v>37</v>
      </c>
      <c r="B95" s="131"/>
      <c r="C95" s="131"/>
      <c r="D95" s="131"/>
      <c r="E95" s="131"/>
      <c r="F95" s="131"/>
      <c r="G95" s="131"/>
      <c r="H95" s="131"/>
      <c r="I95" s="132"/>
      <c r="J95" s="19">
        <v>0</v>
      </c>
    </row>
    <row r="96" spans="1:12" ht="12.75" customHeight="1" x14ac:dyDescent="0.2">
      <c r="A96" s="14" t="s">
        <v>7</v>
      </c>
      <c r="B96" s="160" t="s">
        <v>84</v>
      </c>
      <c r="C96" s="131"/>
      <c r="D96" s="131"/>
      <c r="E96" s="131"/>
      <c r="F96" s="131"/>
      <c r="G96" s="131"/>
      <c r="H96" s="131"/>
      <c r="I96" s="132"/>
      <c r="J96" s="15">
        <f>ROUND(I47*J95,2)</f>
        <v>0</v>
      </c>
    </row>
    <row r="97" spans="1:10" ht="12.75" customHeight="1" x14ac:dyDescent="0.2">
      <c r="A97" s="161" t="s">
        <v>37</v>
      </c>
      <c r="B97" s="131"/>
      <c r="C97" s="131"/>
      <c r="D97" s="131"/>
      <c r="E97" s="131"/>
      <c r="F97" s="131"/>
      <c r="G97" s="131"/>
      <c r="H97" s="131"/>
      <c r="I97" s="132"/>
      <c r="J97" s="16">
        <f>SUM(J95:J96)</f>
        <v>0</v>
      </c>
    </row>
    <row r="98" spans="1:10" ht="12.75" customHeight="1" x14ac:dyDescent="0.2">
      <c r="A98" s="148"/>
      <c r="B98" s="131"/>
      <c r="C98" s="131"/>
      <c r="D98" s="131"/>
      <c r="E98" s="131"/>
      <c r="F98" s="131"/>
      <c r="G98" s="131"/>
      <c r="H98" s="131"/>
      <c r="I98" s="131"/>
      <c r="J98" s="132"/>
    </row>
    <row r="99" spans="1:10" ht="15.75" customHeight="1" x14ac:dyDescent="0.2">
      <c r="A99" s="155" t="s">
        <v>85</v>
      </c>
      <c r="B99" s="131"/>
      <c r="C99" s="131"/>
      <c r="D99" s="131"/>
      <c r="E99" s="131"/>
      <c r="F99" s="131"/>
      <c r="G99" s="131"/>
      <c r="H99" s="131"/>
      <c r="I99" s="131"/>
      <c r="J99" s="132"/>
    </row>
    <row r="100" spans="1:10" ht="15.75" customHeight="1" x14ac:dyDescent="0.2">
      <c r="A100" s="2">
        <v>4</v>
      </c>
      <c r="B100" s="149" t="s">
        <v>86</v>
      </c>
      <c r="C100" s="131"/>
      <c r="D100" s="131"/>
      <c r="E100" s="131"/>
      <c r="F100" s="131"/>
      <c r="G100" s="131"/>
      <c r="H100" s="131"/>
      <c r="I100" s="132"/>
      <c r="J100" s="38" t="s">
        <v>34</v>
      </c>
    </row>
    <row r="101" spans="1:10" ht="14.25" customHeight="1" x14ac:dyDescent="0.2">
      <c r="A101" s="1" t="s">
        <v>76</v>
      </c>
      <c r="B101" s="134" t="s">
        <v>77</v>
      </c>
      <c r="C101" s="131"/>
      <c r="D101" s="131"/>
      <c r="E101" s="131"/>
      <c r="F101" s="131"/>
      <c r="G101" s="131"/>
      <c r="H101" s="131"/>
      <c r="I101" s="132"/>
      <c r="J101" s="19">
        <f>J91</f>
        <v>497.05000000000007</v>
      </c>
    </row>
    <row r="102" spans="1:10" ht="14.25" customHeight="1" x14ac:dyDescent="0.2">
      <c r="A102" s="1" t="s">
        <v>87</v>
      </c>
      <c r="B102" s="134" t="s">
        <v>82</v>
      </c>
      <c r="C102" s="131"/>
      <c r="D102" s="131"/>
      <c r="E102" s="131"/>
      <c r="F102" s="131"/>
      <c r="G102" s="131"/>
      <c r="H102" s="131"/>
      <c r="I102" s="132"/>
      <c r="J102" s="19">
        <f>J97</f>
        <v>0</v>
      </c>
    </row>
    <row r="103" spans="1:10" ht="14.25" customHeight="1" x14ac:dyDescent="0.2">
      <c r="A103" s="154" t="s">
        <v>37</v>
      </c>
      <c r="B103" s="131"/>
      <c r="C103" s="131"/>
      <c r="D103" s="131"/>
      <c r="E103" s="131"/>
      <c r="F103" s="131"/>
      <c r="G103" s="131"/>
      <c r="H103" s="131"/>
      <c r="I103" s="132"/>
      <c r="J103" s="16">
        <f>SUM(J101+J102)</f>
        <v>497.05000000000007</v>
      </c>
    </row>
    <row r="104" spans="1:10" ht="12.75" customHeight="1" x14ac:dyDescent="0.2">
      <c r="A104" s="146"/>
      <c r="B104" s="131"/>
      <c r="C104" s="131"/>
      <c r="D104" s="131"/>
      <c r="E104" s="131"/>
      <c r="F104" s="131"/>
      <c r="G104" s="131"/>
      <c r="H104" s="131"/>
      <c r="I104" s="131"/>
      <c r="J104" s="132"/>
    </row>
    <row r="105" spans="1:10" ht="15.75" customHeight="1" x14ac:dyDescent="0.2">
      <c r="A105" s="155" t="s">
        <v>88</v>
      </c>
      <c r="B105" s="131"/>
      <c r="C105" s="131"/>
      <c r="D105" s="131"/>
      <c r="E105" s="131"/>
      <c r="F105" s="131"/>
      <c r="G105" s="131"/>
      <c r="H105" s="131"/>
      <c r="I105" s="131"/>
      <c r="J105" s="132"/>
    </row>
    <row r="106" spans="1:10" ht="15.75" customHeight="1" x14ac:dyDescent="0.2">
      <c r="A106" s="17">
        <v>5</v>
      </c>
      <c r="B106" s="164" t="s">
        <v>89</v>
      </c>
      <c r="C106" s="131"/>
      <c r="D106" s="131"/>
      <c r="E106" s="131"/>
      <c r="F106" s="131"/>
      <c r="G106" s="131"/>
      <c r="H106" s="131"/>
      <c r="I106" s="132"/>
      <c r="J106" s="17" t="s">
        <v>34</v>
      </c>
    </row>
    <row r="107" spans="1:10" ht="12.75" customHeight="1" x14ac:dyDescent="0.2">
      <c r="A107" s="10" t="s">
        <v>5</v>
      </c>
      <c r="B107" s="160" t="s">
        <v>90</v>
      </c>
      <c r="C107" s="131"/>
      <c r="D107" s="131"/>
      <c r="E107" s="131"/>
      <c r="F107" s="131"/>
      <c r="G107" s="131"/>
      <c r="H107" s="131"/>
      <c r="I107" s="132"/>
      <c r="J107" s="19">
        <f>UNIFORMES!G28</f>
        <v>212.51499999999999</v>
      </c>
    </row>
    <row r="108" spans="1:10" ht="12.75" customHeight="1" x14ac:dyDescent="0.2">
      <c r="A108" s="10" t="s">
        <v>7</v>
      </c>
      <c r="B108" s="160" t="s">
        <v>91</v>
      </c>
      <c r="C108" s="131"/>
      <c r="D108" s="131"/>
      <c r="E108" s="131"/>
      <c r="F108" s="131"/>
      <c r="G108" s="131"/>
      <c r="H108" s="131"/>
      <c r="I108" s="132"/>
      <c r="J108" s="39">
        <v>0</v>
      </c>
    </row>
    <row r="109" spans="1:10" ht="12.75" customHeight="1" x14ac:dyDescent="0.2">
      <c r="A109" s="10" t="s">
        <v>9</v>
      </c>
      <c r="B109" s="160" t="s">
        <v>92</v>
      </c>
      <c r="C109" s="131"/>
      <c r="D109" s="131"/>
      <c r="E109" s="131"/>
      <c r="F109" s="131"/>
      <c r="G109" s="131"/>
      <c r="H109" s="131"/>
      <c r="I109" s="132"/>
      <c r="J109" s="39">
        <f>UNIFORMES!F26</f>
        <v>55.32</v>
      </c>
    </row>
    <row r="110" spans="1:10" ht="12.75" customHeight="1" x14ac:dyDescent="0.2">
      <c r="A110" s="10" t="s">
        <v>11</v>
      </c>
      <c r="B110" s="160" t="s">
        <v>93</v>
      </c>
      <c r="C110" s="131"/>
      <c r="D110" s="131"/>
      <c r="E110" s="131"/>
      <c r="F110" s="131"/>
      <c r="G110" s="131"/>
      <c r="H110" s="131"/>
      <c r="I110" s="132"/>
      <c r="J110" s="39" t="s">
        <v>94</v>
      </c>
    </row>
    <row r="111" spans="1:10" ht="12.75" customHeight="1" x14ac:dyDescent="0.2">
      <c r="A111" s="161" t="s">
        <v>29</v>
      </c>
      <c r="B111" s="131"/>
      <c r="C111" s="131"/>
      <c r="D111" s="131"/>
      <c r="E111" s="131"/>
      <c r="F111" s="131"/>
      <c r="G111" s="131"/>
      <c r="H111" s="131"/>
      <c r="I111" s="132"/>
      <c r="J111" s="40">
        <f>SUM(J107:J110)</f>
        <v>267.83499999999998</v>
      </c>
    </row>
    <row r="112" spans="1:10" ht="12.75" customHeight="1" x14ac:dyDescent="0.2">
      <c r="A112" s="146"/>
      <c r="B112" s="131"/>
      <c r="C112" s="131"/>
      <c r="D112" s="131"/>
      <c r="E112" s="131"/>
      <c r="F112" s="131"/>
      <c r="G112" s="131"/>
      <c r="H112" s="131"/>
      <c r="I112" s="131"/>
      <c r="J112" s="132"/>
    </row>
    <row r="113" spans="1:10" ht="15.75" customHeight="1" x14ac:dyDescent="0.2">
      <c r="A113" s="155" t="s">
        <v>95</v>
      </c>
      <c r="B113" s="131"/>
      <c r="C113" s="131"/>
      <c r="D113" s="131"/>
      <c r="E113" s="131"/>
      <c r="F113" s="131"/>
      <c r="G113" s="131"/>
      <c r="H113" s="131"/>
      <c r="I113" s="131"/>
      <c r="J113" s="132"/>
    </row>
    <row r="114" spans="1:10" ht="30" customHeight="1" x14ac:dyDescent="0.2">
      <c r="A114" s="17">
        <v>6</v>
      </c>
      <c r="B114" s="164" t="s">
        <v>96</v>
      </c>
      <c r="C114" s="131"/>
      <c r="D114" s="131"/>
      <c r="E114" s="131"/>
      <c r="F114" s="131"/>
      <c r="G114" s="131"/>
      <c r="H114" s="132"/>
      <c r="I114" s="2" t="s">
        <v>42</v>
      </c>
      <c r="J114" s="41" t="s">
        <v>97</v>
      </c>
    </row>
    <row r="115" spans="1:10" ht="12.75" customHeight="1" x14ac:dyDescent="0.2">
      <c r="A115" s="158" t="s">
        <v>98</v>
      </c>
      <c r="B115" s="131"/>
      <c r="C115" s="131"/>
      <c r="D115" s="131"/>
      <c r="E115" s="131"/>
      <c r="F115" s="131"/>
      <c r="G115" s="131"/>
      <c r="H115" s="132"/>
      <c r="I115" s="42" t="s">
        <v>62</v>
      </c>
      <c r="J115" s="43">
        <f>SUM(J26+J68+J77+J103+J111)</f>
        <v>7122.1312777777775</v>
      </c>
    </row>
    <row r="116" spans="1:10" ht="15.75" customHeight="1" x14ac:dyDescent="0.2">
      <c r="A116" s="44" t="s">
        <v>5</v>
      </c>
      <c r="B116" s="167" t="s">
        <v>99</v>
      </c>
      <c r="C116" s="131"/>
      <c r="D116" s="131"/>
      <c r="E116" s="131"/>
      <c r="F116" s="131"/>
      <c r="G116" s="131"/>
      <c r="H116" s="132"/>
      <c r="I116" s="45">
        <v>0.05</v>
      </c>
      <c r="J116" s="19">
        <f>ROUND(I116*J115,2)</f>
        <v>356.11</v>
      </c>
    </row>
    <row r="117" spans="1:10" ht="12.75" customHeight="1" x14ac:dyDescent="0.2">
      <c r="A117" s="158" t="s">
        <v>100</v>
      </c>
      <c r="B117" s="131"/>
      <c r="C117" s="131"/>
      <c r="D117" s="131"/>
      <c r="E117" s="131"/>
      <c r="F117" s="131"/>
      <c r="G117" s="131"/>
      <c r="H117" s="132"/>
      <c r="I117" s="46" t="s">
        <v>62</v>
      </c>
      <c r="J117" s="43">
        <f>SUM(J26+J68+J77+J103+J111+J116)</f>
        <v>7478.2412777777772</v>
      </c>
    </row>
    <row r="118" spans="1:10" ht="15.75" customHeight="1" x14ac:dyDescent="0.2">
      <c r="A118" s="44" t="s">
        <v>7</v>
      </c>
      <c r="B118" s="167" t="s">
        <v>101</v>
      </c>
      <c r="C118" s="131"/>
      <c r="D118" s="131"/>
      <c r="E118" s="131"/>
      <c r="F118" s="131"/>
      <c r="G118" s="131"/>
      <c r="H118" s="132"/>
      <c r="I118" s="45">
        <v>6.7900000000000002E-2</v>
      </c>
      <c r="J118" s="19">
        <f>ROUND(I118*J117,2)</f>
        <v>507.77</v>
      </c>
    </row>
    <row r="119" spans="1:10" ht="12.75" customHeight="1" x14ac:dyDescent="0.2">
      <c r="A119" s="158" t="s">
        <v>102</v>
      </c>
      <c r="B119" s="131"/>
      <c r="C119" s="131"/>
      <c r="D119" s="131"/>
      <c r="E119" s="131"/>
      <c r="F119" s="131"/>
      <c r="G119" s="131"/>
      <c r="H119" s="132"/>
      <c r="I119" s="46" t="s">
        <v>62</v>
      </c>
      <c r="J119" s="43">
        <f>SUM(J26+J68+J77+J103+J111+J116+J118)</f>
        <v>7986.0112777777777</v>
      </c>
    </row>
    <row r="120" spans="1:10" ht="15.75" customHeight="1" x14ac:dyDescent="0.2">
      <c r="A120" s="44" t="s">
        <v>9</v>
      </c>
      <c r="B120" s="167" t="s">
        <v>103</v>
      </c>
      <c r="C120" s="131"/>
      <c r="D120" s="131"/>
      <c r="E120" s="131"/>
      <c r="F120" s="131"/>
      <c r="G120" s="131"/>
      <c r="H120" s="132"/>
      <c r="I120" s="11" t="s">
        <v>62</v>
      </c>
      <c r="J120" s="26" t="s">
        <v>62</v>
      </c>
    </row>
    <row r="121" spans="1:10" ht="12.75" customHeight="1" x14ac:dyDescent="0.2">
      <c r="A121" s="10"/>
      <c r="B121" s="160" t="s">
        <v>104</v>
      </c>
      <c r="C121" s="131"/>
      <c r="D121" s="131"/>
      <c r="E121" s="131"/>
      <c r="F121" s="131"/>
      <c r="G121" s="131"/>
      <c r="H121" s="132"/>
      <c r="I121" s="11" t="s">
        <v>62</v>
      </c>
      <c r="J121" s="26" t="s">
        <v>62</v>
      </c>
    </row>
    <row r="122" spans="1:10" ht="12.75" customHeight="1" x14ac:dyDescent="0.2">
      <c r="A122" s="10"/>
      <c r="B122" s="160" t="s">
        <v>105</v>
      </c>
      <c r="C122" s="131"/>
      <c r="D122" s="131"/>
      <c r="E122" s="131"/>
      <c r="F122" s="131"/>
      <c r="G122" s="131"/>
      <c r="H122" s="132"/>
      <c r="I122" s="47">
        <v>7.5999999999999998E-2</v>
      </c>
      <c r="J122" s="19">
        <f t="shared" ref="J122:J123" si="3">ROUND(($J$119/(1-$I$131))*I122,2)</f>
        <v>683.87</v>
      </c>
    </row>
    <row r="123" spans="1:10" ht="12.75" customHeight="1" x14ac:dyDescent="0.2">
      <c r="A123" s="10"/>
      <c r="B123" s="160" t="s">
        <v>106</v>
      </c>
      <c r="C123" s="131"/>
      <c r="D123" s="131"/>
      <c r="E123" s="131"/>
      <c r="F123" s="131"/>
      <c r="G123" s="131"/>
      <c r="H123" s="132"/>
      <c r="I123" s="47">
        <v>1.6500000000000001E-2</v>
      </c>
      <c r="J123" s="19">
        <f t="shared" si="3"/>
        <v>148.47</v>
      </c>
    </row>
    <row r="124" spans="1:10" ht="27" customHeight="1" x14ac:dyDescent="0.2">
      <c r="A124" s="10"/>
      <c r="B124" s="134" t="s">
        <v>107</v>
      </c>
      <c r="C124" s="131"/>
      <c r="D124" s="131"/>
      <c r="E124" s="131"/>
      <c r="F124" s="131"/>
      <c r="G124" s="131"/>
      <c r="H124" s="132"/>
      <c r="I124" s="48" t="s">
        <v>62</v>
      </c>
      <c r="J124" s="26" t="s">
        <v>62</v>
      </c>
    </row>
    <row r="125" spans="1:10" ht="27" customHeight="1" x14ac:dyDescent="0.2">
      <c r="A125" s="10"/>
      <c r="B125" s="134" t="s">
        <v>108</v>
      </c>
      <c r="C125" s="131"/>
      <c r="D125" s="131"/>
      <c r="E125" s="131"/>
      <c r="F125" s="131"/>
      <c r="G125" s="131"/>
      <c r="H125" s="132"/>
      <c r="I125" s="48" t="s">
        <v>62</v>
      </c>
      <c r="J125" s="26" t="s">
        <v>62</v>
      </c>
    </row>
    <row r="126" spans="1:10" ht="12.75" customHeight="1" x14ac:dyDescent="0.2">
      <c r="A126" s="10"/>
      <c r="B126" s="160" t="s">
        <v>109</v>
      </c>
      <c r="C126" s="131"/>
      <c r="D126" s="131"/>
      <c r="E126" s="131"/>
      <c r="F126" s="131"/>
      <c r="G126" s="131"/>
      <c r="H126" s="132"/>
      <c r="I126" s="48" t="s">
        <v>62</v>
      </c>
      <c r="J126" s="26" t="s">
        <v>62</v>
      </c>
    </row>
    <row r="127" spans="1:10" ht="12.75" customHeight="1" x14ac:dyDescent="0.2">
      <c r="A127" s="10"/>
      <c r="B127" s="160" t="s">
        <v>110</v>
      </c>
      <c r="C127" s="131"/>
      <c r="D127" s="131"/>
      <c r="E127" s="131"/>
      <c r="F127" s="131"/>
      <c r="G127" s="131"/>
      <c r="H127" s="132"/>
      <c r="I127" s="48" t="s">
        <v>62</v>
      </c>
      <c r="J127" s="26" t="s">
        <v>62</v>
      </c>
    </row>
    <row r="128" spans="1:10" ht="12.75" customHeight="1" x14ac:dyDescent="0.2">
      <c r="A128" s="10"/>
      <c r="B128" s="168" t="s">
        <v>212</v>
      </c>
      <c r="C128" s="131"/>
      <c r="D128" s="131"/>
      <c r="E128" s="131"/>
      <c r="F128" s="131"/>
      <c r="G128" s="131"/>
      <c r="H128" s="132"/>
      <c r="I128" s="47">
        <v>0.02</v>
      </c>
      <c r="J128" s="19">
        <f>ROUND(($J$119/(1-$I$131))*I128,2)</f>
        <v>179.97</v>
      </c>
    </row>
    <row r="129" spans="1:10" ht="12.75" customHeight="1" x14ac:dyDescent="0.2">
      <c r="A129" s="161" t="s">
        <v>37</v>
      </c>
      <c r="B129" s="131"/>
      <c r="C129" s="131"/>
      <c r="D129" s="131"/>
      <c r="E129" s="131"/>
      <c r="F129" s="131"/>
      <c r="G129" s="131"/>
      <c r="H129" s="131"/>
      <c r="I129" s="132"/>
      <c r="J129" s="16">
        <f>SUM(J116+J118+J122+J123+J128)</f>
        <v>1876.19</v>
      </c>
    </row>
    <row r="130" spans="1:10" ht="12.75" customHeight="1" x14ac:dyDescent="0.2">
      <c r="A130" s="148"/>
      <c r="B130" s="131"/>
      <c r="C130" s="131"/>
      <c r="D130" s="131"/>
      <c r="E130" s="131"/>
      <c r="F130" s="131"/>
      <c r="G130" s="131"/>
      <c r="H130" s="131"/>
      <c r="I130" s="131"/>
      <c r="J130" s="132"/>
    </row>
    <row r="131" spans="1:10" ht="14.25" customHeight="1" x14ac:dyDescent="0.2">
      <c r="A131" s="169" t="s">
        <v>111</v>
      </c>
      <c r="B131" s="131"/>
      <c r="C131" s="131"/>
      <c r="D131" s="131"/>
      <c r="E131" s="131"/>
      <c r="F131" s="131"/>
      <c r="G131" s="131"/>
      <c r="H131" s="132"/>
      <c r="I131" s="49">
        <f t="shared" ref="I131:J131" si="4">SUM(I122:I128)</f>
        <v>0.1125</v>
      </c>
      <c r="J131" s="43">
        <f t="shared" si="4"/>
        <v>1012.3100000000001</v>
      </c>
    </row>
    <row r="132" spans="1:10" ht="12.75" customHeight="1" x14ac:dyDescent="0.2">
      <c r="A132" s="170" t="s">
        <v>112</v>
      </c>
      <c r="B132" s="171"/>
      <c r="C132" s="172"/>
      <c r="D132" s="179" t="s">
        <v>113</v>
      </c>
      <c r="E132" s="131"/>
      <c r="F132" s="131"/>
      <c r="G132" s="131"/>
      <c r="H132" s="131"/>
      <c r="I132" s="131"/>
      <c r="J132" s="132"/>
    </row>
    <row r="133" spans="1:10" ht="12.75" customHeight="1" x14ac:dyDescent="0.2">
      <c r="A133" s="173"/>
      <c r="B133" s="174"/>
      <c r="C133" s="175"/>
      <c r="D133" s="179" t="s">
        <v>114</v>
      </c>
      <c r="E133" s="131"/>
      <c r="F133" s="131"/>
      <c r="G133" s="131"/>
      <c r="H133" s="131"/>
      <c r="I133" s="131"/>
      <c r="J133" s="132"/>
    </row>
    <row r="134" spans="1:10" ht="12.75" customHeight="1" x14ac:dyDescent="0.2">
      <c r="A134" s="176"/>
      <c r="B134" s="177"/>
      <c r="C134" s="178"/>
      <c r="D134" s="179" t="s">
        <v>115</v>
      </c>
      <c r="E134" s="131"/>
      <c r="F134" s="131"/>
      <c r="G134" s="131"/>
      <c r="H134" s="131"/>
      <c r="I134" s="131"/>
      <c r="J134" s="132"/>
    </row>
    <row r="135" spans="1:10" ht="12.75" customHeight="1" x14ac:dyDescent="0.2">
      <c r="A135" s="148"/>
      <c r="B135" s="131"/>
      <c r="C135" s="131"/>
      <c r="D135" s="131"/>
      <c r="E135" s="131"/>
      <c r="F135" s="131"/>
      <c r="G135" s="131"/>
      <c r="H135" s="131"/>
      <c r="I135" s="131"/>
      <c r="J135" s="132"/>
    </row>
    <row r="136" spans="1:10" ht="45.75" customHeight="1" x14ac:dyDescent="0.2">
      <c r="A136" s="180" t="s">
        <v>116</v>
      </c>
      <c r="B136" s="131"/>
      <c r="C136" s="131"/>
      <c r="D136" s="131"/>
      <c r="E136" s="131"/>
      <c r="F136" s="131"/>
      <c r="G136" s="131"/>
      <c r="H136" s="131"/>
      <c r="I136" s="131"/>
      <c r="J136" s="132"/>
    </row>
    <row r="137" spans="1:10" ht="14.25" customHeight="1" x14ac:dyDescent="0.2">
      <c r="A137" s="181" t="s">
        <v>117</v>
      </c>
      <c r="B137" s="131"/>
      <c r="C137" s="131"/>
      <c r="D137" s="131"/>
      <c r="E137" s="131"/>
      <c r="F137" s="131"/>
      <c r="G137" s="131"/>
      <c r="H137" s="131"/>
      <c r="I137" s="132"/>
      <c r="J137" s="50" t="s">
        <v>34</v>
      </c>
    </row>
    <row r="138" spans="1:10" ht="14.25" customHeight="1" x14ac:dyDescent="0.2">
      <c r="A138" s="51" t="s">
        <v>5</v>
      </c>
      <c r="B138" s="182" t="s">
        <v>118</v>
      </c>
      <c r="C138" s="131"/>
      <c r="D138" s="131"/>
      <c r="E138" s="131"/>
      <c r="F138" s="131"/>
      <c r="G138" s="131"/>
      <c r="H138" s="131"/>
      <c r="I138" s="132"/>
      <c r="J138" s="39">
        <f>J26</f>
        <v>3443.48</v>
      </c>
    </row>
    <row r="139" spans="1:10" ht="14.25" customHeight="1" x14ac:dyDescent="0.2">
      <c r="A139" s="51" t="s">
        <v>7</v>
      </c>
      <c r="B139" s="182" t="s">
        <v>30</v>
      </c>
      <c r="C139" s="131"/>
      <c r="D139" s="131"/>
      <c r="E139" s="131"/>
      <c r="F139" s="131"/>
      <c r="G139" s="131"/>
      <c r="H139" s="131"/>
      <c r="I139" s="132"/>
      <c r="J139" s="39">
        <f>J68</f>
        <v>2711.5679999999998</v>
      </c>
    </row>
    <row r="140" spans="1:10" ht="14.25" customHeight="1" x14ac:dyDescent="0.2">
      <c r="A140" s="51" t="s">
        <v>9</v>
      </c>
      <c r="B140" s="182" t="s">
        <v>119</v>
      </c>
      <c r="C140" s="131"/>
      <c r="D140" s="131"/>
      <c r="E140" s="131"/>
      <c r="F140" s="131"/>
      <c r="G140" s="131"/>
      <c r="H140" s="131"/>
      <c r="I140" s="132"/>
      <c r="J140" s="39">
        <f>J77</f>
        <v>202.19827777777778</v>
      </c>
    </row>
    <row r="141" spans="1:10" ht="14.25" customHeight="1" x14ac:dyDescent="0.2">
      <c r="A141" s="51" t="s">
        <v>11</v>
      </c>
      <c r="B141" s="182" t="s">
        <v>120</v>
      </c>
      <c r="C141" s="131"/>
      <c r="D141" s="131"/>
      <c r="E141" s="131"/>
      <c r="F141" s="131"/>
      <c r="G141" s="131"/>
      <c r="H141" s="131"/>
      <c r="I141" s="132"/>
      <c r="J141" s="39">
        <f>J103</f>
        <v>497.05000000000007</v>
      </c>
    </row>
    <row r="142" spans="1:10" ht="14.25" customHeight="1" x14ac:dyDescent="0.2">
      <c r="A142" s="51" t="s">
        <v>50</v>
      </c>
      <c r="B142" s="182" t="s">
        <v>121</v>
      </c>
      <c r="C142" s="131"/>
      <c r="D142" s="131"/>
      <c r="E142" s="131"/>
      <c r="F142" s="131"/>
      <c r="G142" s="131"/>
      <c r="H142" s="131"/>
      <c r="I142" s="132"/>
      <c r="J142" s="39">
        <f>J111</f>
        <v>267.83499999999998</v>
      </c>
    </row>
    <row r="143" spans="1:10" ht="14.25" customHeight="1" x14ac:dyDescent="0.2">
      <c r="A143" s="186" t="s">
        <v>122</v>
      </c>
      <c r="B143" s="131"/>
      <c r="C143" s="131"/>
      <c r="D143" s="131"/>
      <c r="E143" s="131"/>
      <c r="F143" s="131"/>
      <c r="G143" s="131"/>
      <c r="H143" s="131"/>
      <c r="I143" s="132"/>
      <c r="J143" s="40">
        <f>SUM(J138:J142)</f>
        <v>7122.1312777777775</v>
      </c>
    </row>
    <row r="144" spans="1:10" ht="14.25" customHeight="1" x14ac:dyDescent="0.2">
      <c r="A144" s="51" t="s">
        <v>52</v>
      </c>
      <c r="B144" s="182" t="s">
        <v>123</v>
      </c>
      <c r="C144" s="131"/>
      <c r="D144" s="131"/>
      <c r="E144" s="131"/>
      <c r="F144" s="131"/>
      <c r="G144" s="131"/>
      <c r="H144" s="131"/>
      <c r="I144" s="132"/>
      <c r="J144" s="39">
        <f>J129</f>
        <v>1876.19</v>
      </c>
    </row>
    <row r="145" spans="1:10" ht="14.25" customHeight="1" x14ac:dyDescent="0.2">
      <c r="A145" s="186" t="s">
        <v>124</v>
      </c>
      <c r="B145" s="131"/>
      <c r="C145" s="131"/>
      <c r="D145" s="131"/>
      <c r="E145" s="131"/>
      <c r="F145" s="131"/>
      <c r="G145" s="131"/>
      <c r="H145" s="131"/>
      <c r="I145" s="132"/>
      <c r="J145" s="40">
        <f>SUM(J143:J144)</f>
        <v>8998.3212777777771</v>
      </c>
    </row>
    <row r="146" spans="1:10" ht="12.75" customHeight="1" x14ac:dyDescent="0.2">
      <c r="A146" s="187"/>
      <c r="B146" s="131"/>
      <c r="C146" s="131"/>
      <c r="D146" s="131"/>
      <c r="E146" s="131"/>
      <c r="F146" s="131"/>
      <c r="G146" s="131"/>
      <c r="H146" s="131"/>
      <c r="I146" s="131"/>
      <c r="J146" s="132"/>
    </row>
    <row r="147" spans="1:10" ht="27" customHeight="1" x14ac:dyDescent="0.2">
      <c r="A147" s="134" t="s">
        <v>125</v>
      </c>
      <c r="B147" s="131"/>
      <c r="C147" s="131"/>
      <c r="D147" s="131"/>
      <c r="E147" s="131"/>
      <c r="F147" s="131"/>
      <c r="G147" s="131"/>
      <c r="H147" s="131"/>
      <c r="I147" s="131"/>
      <c r="J147" s="132"/>
    </row>
    <row r="148" spans="1:10" ht="12.75" customHeight="1" x14ac:dyDescent="0.2">
      <c r="A148" s="183" t="s">
        <v>126</v>
      </c>
      <c r="B148" s="131"/>
      <c r="C148" s="131"/>
      <c r="D148" s="131"/>
      <c r="E148" s="131"/>
      <c r="F148" s="132"/>
      <c r="G148" s="183" t="s">
        <v>127</v>
      </c>
      <c r="H148" s="131"/>
      <c r="I148" s="131"/>
      <c r="J148" s="132"/>
    </row>
    <row r="149" spans="1:10" ht="12.75" customHeight="1" x14ac:dyDescent="0.2">
      <c r="A149" s="184" t="s">
        <v>17</v>
      </c>
      <c r="B149" s="142"/>
      <c r="C149" s="142"/>
      <c r="D149" s="142"/>
      <c r="E149" s="142"/>
      <c r="F149" s="143"/>
      <c r="G149" s="185">
        <f>UNIFORMES!G32</f>
        <v>1</v>
      </c>
      <c r="H149" s="131"/>
      <c r="I149" s="131"/>
      <c r="J149" s="132"/>
    </row>
    <row r="150" spans="1:10" ht="12.75" customHeight="1" x14ac:dyDescent="0.2"/>
    <row r="151" spans="1:10" ht="12.75" customHeight="1" x14ac:dyDescent="0.2"/>
    <row r="152" spans="1:10" ht="12.75" customHeight="1" x14ac:dyDescent="0.2"/>
    <row r="153" spans="1:10" ht="12.75" customHeight="1" x14ac:dyDescent="0.2"/>
    <row r="154" spans="1:10" ht="12.75" customHeight="1" x14ac:dyDescent="0.2"/>
    <row r="155" spans="1:10" ht="12.75" customHeight="1" x14ac:dyDescent="0.2"/>
    <row r="156" spans="1:10" ht="12.75" customHeight="1" x14ac:dyDescent="0.2"/>
    <row r="157" spans="1:10" ht="12.75" customHeight="1" x14ac:dyDescent="0.2"/>
    <row r="158" spans="1:10" ht="12.75" customHeight="1" x14ac:dyDescent="0.2"/>
    <row r="159" spans="1:10" ht="12.75" customHeight="1" x14ac:dyDescent="0.2"/>
    <row r="160" spans="1:1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166">
    <mergeCell ref="K59:K60"/>
    <mergeCell ref="B71:I71"/>
    <mergeCell ref="B72:I72"/>
    <mergeCell ref="B73:I73"/>
    <mergeCell ref="B74:I74"/>
    <mergeCell ref="B75:I75"/>
    <mergeCell ref="B76:H76"/>
    <mergeCell ref="A77:I77"/>
    <mergeCell ref="A78:J78"/>
    <mergeCell ref="A62:J62"/>
    <mergeCell ref="A63:J63"/>
    <mergeCell ref="B64:I64"/>
    <mergeCell ref="C65:I65"/>
    <mergeCell ref="C66:I66"/>
    <mergeCell ref="C67:I67"/>
    <mergeCell ref="A68:I68"/>
    <mergeCell ref="A69:J69"/>
    <mergeCell ref="A70:J70"/>
    <mergeCell ref="B53:H53"/>
    <mergeCell ref="B54:H54"/>
    <mergeCell ref="B55:I55"/>
    <mergeCell ref="B56:H56"/>
    <mergeCell ref="B57:H57"/>
    <mergeCell ref="B58:H58"/>
    <mergeCell ref="B59:I59"/>
    <mergeCell ref="B60:H60"/>
    <mergeCell ref="A61:I61"/>
    <mergeCell ref="A137:I137"/>
    <mergeCell ref="B138:I138"/>
    <mergeCell ref="B139:I139"/>
    <mergeCell ref="B140:I140"/>
    <mergeCell ref="A148:F148"/>
    <mergeCell ref="G148:J148"/>
    <mergeCell ref="A149:F149"/>
    <mergeCell ref="G149:J149"/>
    <mergeCell ref="B141:I141"/>
    <mergeCell ref="B142:I142"/>
    <mergeCell ref="A143:I143"/>
    <mergeCell ref="B144:I144"/>
    <mergeCell ref="A145:I145"/>
    <mergeCell ref="A146:J146"/>
    <mergeCell ref="A147:J147"/>
    <mergeCell ref="A129:I129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04:J104"/>
    <mergeCell ref="A105:J105"/>
    <mergeCell ref="B106:I106"/>
    <mergeCell ref="B114:H114"/>
    <mergeCell ref="A115:H115"/>
    <mergeCell ref="B116:H116"/>
    <mergeCell ref="A117:H117"/>
    <mergeCell ref="B118:H118"/>
    <mergeCell ref="A119:H119"/>
    <mergeCell ref="B107:I107"/>
    <mergeCell ref="B108:I108"/>
    <mergeCell ref="B109:I109"/>
    <mergeCell ref="B110:I110"/>
    <mergeCell ref="A111:I111"/>
    <mergeCell ref="A112:J112"/>
    <mergeCell ref="A113:J113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86:I86"/>
    <mergeCell ref="B87:I87"/>
    <mergeCell ref="B88:I88"/>
    <mergeCell ref="A89:I89"/>
    <mergeCell ref="B90:I90"/>
    <mergeCell ref="A91:I91"/>
    <mergeCell ref="A92:J92"/>
    <mergeCell ref="B93:I93"/>
    <mergeCell ref="B94:I94"/>
    <mergeCell ref="A36:J36"/>
    <mergeCell ref="A37:J37"/>
    <mergeCell ref="A79:J79"/>
    <mergeCell ref="A80:I80"/>
    <mergeCell ref="A81:J81"/>
    <mergeCell ref="B82:I82"/>
    <mergeCell ref="B83:H83"/>
    <mergeCell ref="B84:I84"/>
    <mergeCell ref="B85:I8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6:J6"/>
    <mergeCell ref="B7:G7"/>
    <mergeCell ref="H7:J7"/>
    <mergeCell ref="A5:G5"/>
    <mergeCell ref="H5:J5"/>
  </mergeCells>
  <pageMargins left="1.2649999999999999" right="0.7" top="0.75" bottom="0.75" header="0" footer="0"/>
  <pageSetup paperSize="9" scale="95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H5" sqref="H5:J5"/>
    </sheetView>
  </sheetViews>
  <sheetFormatPr defaultColWidth="14.42578125" defaultRowHeight="15" customHeight="1" x14ac:dyDescent="0.2"/>
  <cols>
    <col min="1" max="1" width="5.5703125" customWidth="1"/>
    <col min="2" max="3" width="11" customWidth="1"/>
    <col min="4" max="4" width="12.5703125" customWidth="1"/>
    <col min="5" max="5" width="14.42578125" bestFit="1" customWidth="1"/>
    <col min="6" max="6" width="3.42578125" bestFit="1" customWidth="1"/>
    <col min="7" max="7" width="7" bestFit="1" customWidth="1"/>
    <col min="8" max="8" width="14.28515625" customWidth="1"/>
    <col min="9" max="9" width="12.42578125" customWidth="1"/>
    <col min="10" max="10" width="11.42578125" bestFit="1" customWidth="1"/>
    <col min="11" max="11" width="11.85546875" bestFit="1" customWidth="1"/>
    <col min="12" max="12" width="12.85546875" bestFit="1" customWidth="1"/>
    <col min="13" max="13" width="15.140625" bestFit="1" customWidth="1"/>
    <col min="14" max="14" width="35.42578125" customWidth="1"/>
    <col min="15" max="26" width="8" customWidth="1"/>
  </cols>
  <sheetData>
    <row r="1" spans="1:13" ht="24" customHeight="1" x14ac:dyDescent="0.2">
      <c r="A1" s="195" t="s">
        <v>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</row>
    <row r="2" spans="1:13" ht="46.5" customHeight="1" x14ac:dyDescent="0.2">
      <c r="A2" s="196" t="s">
        <v>259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</row>
    <row r="3" spans="1:13" ht="12.75" customHeight="1" x14ac:dyDescent="0.2">
      <c r="A3" s="134" t="s">
        <v>1</v>
      </c>
      <c r="B3" s="131"/>
      <c r="C3" s="131"/>
      <c r="D3" s="131"/>
      <c r="E3" s="131"/>
      <c r="F3" s="131"/>
      <c r="G3" s="132"/>
      <c r="H3" s="135" t="str">
        <f>MOTORISTA!H3</f>
        <v>23164.000335.2024-36</v>
      </c>
      <c r="I3" s="131"/>
      <c r="J3" s="132"/>
    </row>
    <row r="4" spans="1:13" ht="12.75" customHeight="1" x14ac:dyDescent="0.2">
      <c r="A4" s="134" t="s">
        <v>2</v>
      </c>
      <c r="B4" s="131"/>
      <c r="C4" s="131"/>
      <c r="D4" s="131"/>
      <c r="E4" s="131"/>
      <c r="F4" s="131"/>
      <c r="G4" s="132"/>
      <c r="H4" s="136" t="str">
        <f>MOTORISTA!H4</f>
        <v>90001/2024</v>
      </c>
      <c r="I4" s="131"/>
      <c r="J4" s="132"/>
    </row>
    <row r="5" spans="1:13" ht="12.75" customHeight="1" x14ac:dyDescent="0.2">
      <c r="A5" s="139" t="s">
        <v>3</v>
      </c>
      <c r="B5" s="140"/>
      <c r="C5" s="140"/>
      <c r="D5" s="140"/>
      <c r="E5" s="140"/>
      <c r="F5" s="140"/>
      <c r="G5" s="140"/>
      <c r="H5" s="141">
        <f>MOTORISTA!H5</f>
        <v>45491</v>
      </c>
      <c r="I5" s="141"/>
      <c r="J5" s="285"/>
    </row>
    <row r="6" spans="1:13" ht="15" customHeight="1" x14ac:dyDescent="0.2">
      <c r="A6" s="197" t="s">
        <v>4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9"/>
    </row>
    <row r="7" spans="1:13" ht="12.75" customHeight="1" x14ac:dyDescent="0.2">
      <c r="A7" s="1" t="s">
        <v>5</v>
      </c>
      <c r="B7" s="134" t="s">
        <v>6</v>
      </c>
      <c r="C7" s="131"/>
      <c r="D7" s="131"/>
      <c r="E7" s="131"/>
      <c r="F7" s="131"/>
      <c r="G7" s="132"/>
      <c r="H7" s="138"/>
      <c r="I7" s="131"/>
      <c r="J7" s="132"/>
    </row>
    <row r="8" spans="1:13" ht="12.75" customHeight="1" x14ac:dyDescent="0.2">
      <c r="A8" s="1" t="s">
        <v>7</v>
      </c>
      <c r="B8" s="134" t="s">
        <v>8</v>
      </c>
      <c r="C8" s="131"/>
      <c r="D8" s="131"/>
      <c r="E8" s="131"/>
      <c r="F8" s="131"/>
      <c r="G8" s="132"/>
      <c r="K8" s="138" t="str">
        <f>MOTORISTA!H8</f>
        <v>SAPUCAIA DO SUL/RS</v>
      </c>
      <c r="L8" s="131"/>
      <c r="M8" s="132"/>
    </row>
    <row r="9" spans="1:13" ht="12.75" customHeight="1" x14ac:dyDescent="0.2">
      <c r="A9" s="1" t="s">
        <v>9</v>
      </c>
      <c r="B9" s="134" t="s">
        <v>10</v>
      </c>
      <c r="C9" s="131"/>
      <c r="D9" s="131"/>
      <c r="E9" s="131"/>
      <c r="F9" s="131"/>
      <c r="G9" s="132"/>
      <c r="H9" s="138" t="s">
        <v>227</v>
      </c>
      <c r="I9" s="131"/>
      <c r="J9" s="132"/>
      <c r="K9" s="138" t="str">
        <f>MOTORISTA!H9</f>
        <v>SINDIRODOSUL-RS002738/2023</v>
      </c>
      <c r="L9" s="131"/>
      <c r="M9" s="132"/>
    </row>
    <row r="10" spans="1:13" ht="12.75" customHeight="1" x14ac:dyDescent="0.2">
      <c r="A10" s="1" t="s">
        <v>11</v>
      </c>
      <c r="B10" s="134" t="s">
        <v>12</v>
      </c>
      <c r="C10" s="131"/>
      <c r="D10" s="131"/>
      <c r="E10" s="131"/>
      <c r="F10" s="131"/>
      <c r="G10" s="132"/>
      <c r="K10" s="200">
        <f>MOTORISTA!H10</f>
        <v>24</v>
      </c>
      <c r="L10" s="201"/>
      <c r="M10" s="202"/>
    </row>
    <row r="11" spans="1:13" ht="15.75" customHeight="1" x14ac:dyDescent="0.2">
      <c r="A11" s="203" t="s">
        <v>13</v>
      </c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1"/>
    </row>
    <row r="12" spans="1:13" ht="12.75" customHeight="1" x14ac:dyDescent="0.2">
      <c r="A12" s="204"/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9"/>
    </row>
    <row r="13" spans="1:13" ht="48.75" customHeight="1" x14ac:dyDescent="0.2">
      <c r="A13" s="205" t="s">
        <v>128</v>
      </c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L13" s="174"/>
      <c r="M13" s="174"/>
    </row>
    <row r="14" spans="1:13" ht="12.75" customHeight="1" x14ac:dyDescent="0.2">
      <c r="A14" s="206"/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9"/>
    </row>
    <row r="15" spans="1:13" ht="15" customHeight="1" x14ac:dyDescent="0.2">
      <c r="A15" s="197" t="s">
        <v>15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9"/>
    </row>
    <row r="16" spans="1:13" ht="15.75" customHeight="1" x14ac:dyDescent="0.2">
      <c r="A16" s="1">
        <v>1</v>
      </c>
      <c r="B16" s="134" t="s">
        <v>16</v>
      </c>
      <c r="C16" s="131"/>
      <c r="D16" s="131"/>
      <c r="E16" s="131"/>
      <c r="F16" s="131"/>
      <c r="G16" s="132"/>
      <c r="H16" s="150"/>
      <c r="I16" s="131"/>
      <c r="J16" s="132"/>
      <c r="K16" s="150" t="s">
        <v>17</v>
      </c>
      <c r="L16" s="131"/>
      <c r="M16" s="132"/>
    </row>
    <row r="17" spans="1:26" ht="15.75" customHeight="1" x14ac:dyDescent="0.2">
      <c r="A17" s="1">
        <v>2</v>
      </c>
      <c r="B17" s="134" t="s">
        <v>18</v>
      </c>
      <c r="C17" s="131"/>
      <c r="D17" s="131"/>
      <c r="E17" s="131"/>
      <c r="F17" s="131"/>
      <c r="G17" s="132"/>
      <c r="H17" s="150"/>
      <c r="I17" s="131"/>
      <c r="J17" s="132"/>
      <c r="K17" s="150" t="s">
        <v>19</v>
      </c>
      <c r="L17" s="131"/>
      <c r="M17" s="132"/>
    </row>
    <row r="18" spans="1:26" ht="24" customHeight="1" x14ac:dyDescent="0.2">
      <c r="A18" s="1">
        <v>3</v>
      </c>
      <c r="B18" s="134" t="s">
        <v>20</v>
      </c>
      <c r="C18" s="131"/>
      <c r="D18" s="131"/>
      <c r="E18" s="131"/>
      <c r="F18" s="131"/>
      <c r="G18" s="132"/>
      <c r="H18" s="150"/>
      <c r="I18" s="131"/>
      <c r="J18" s="132"/>
      <c r="K18" s="151">
        <f>MOTORISTA!H18</f>
        <v>3443.48</v>
      </c>
      <c r="L18" s="131"/>
      <c r="M18" s="132"/>
    </row>
    <row r="19" spans="1:26" ht="15.75" customHeight="1" x14ac:dyDescent="0.2">
      <c r="A19" s="1">
        <v>4</v>
      </c>
      <c r="B19" s="134" t="s">
        <v>21</v>
      </c>
      <c r="C19" s="131"/>
      <c r="D19" s="131"/>
      <c r="E19" s="131"/>
      <c r="F19" s="131"/>
      <c r="G19" s="132"/>
      <c r="H19" s="150"/>
      <c r="I19" s="131"/>
      <c r="J19" s="132"/>
      <c r="K19" s="150" t="s">
        <v>17</v>
      </c>
      <c r="L19" s="131"/>
      <c r="M19" s="132"/>
    </row>
    <row r="20" spans="1:26" ht="15.75" customHeight="1" x14ac:dyDescent="0.2">
      <c r="A20" s="1">
        <v>5</v>
      </c>
      <c r="B20" s="134" t="s">
        <v>22</v>
      </c>
      <c r="C20" s="131"/>
      <c r="D20" s="131"/>
      <c r="E20" s="131"/>
      <c r="F20" s="131"/>
      <c r="G20" s="132"/>
      <c r="H20" s="212"/>
      <c r="I20" s="131"/>
      <c r="J20" s="132"/>
      <c r="K20" s="212">
        <v>45078</v>
      </c>
      <c r="L20" s="131"/>
      <c r="M20" s="132"/>
    </row>
    <row r="21" spans="1:26" ht="12.75" customHeight="1" x14ac:dyDescent="0.2">
      <c r="A21" s="204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9"/>
    </row>
    <row r="22" spans="1:26" ht="12.75" customHeight="1" x14ac:dyDescent="0.2">
      <c r="A22" s="197" t="s">
        <v>129</v>
      </c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207"/>
      <c r="M22" s="2" t="s">
        <v>34</v>
      </c>
    </row>
    <row r="23" spans="1:26" ht="15.75" customHeight="1" x14ac:dyDescent="0.2">
      <c r="A23" s="1">
        <v>1</v>
      </c>
      <c r="B23" s="134" t="s">
        <v>130</v>
      </c>
      <c r="C23" s="131"/>
      <c r="D23" s="131"/>
      <c r="E23" s="131"/>
      <c r="F23" s="131"/>
      <c r="G23" s="132"/>
      <c r="H23" s="52"/>
      <c r="I23" s="53"/>
      <c r="J23" s="52"/>
      <c r="K23" s="52"/>
      <c r="L23" s="52"/>
      <c r="M23" s="3">
        <f>K18/220</f>
        <v>15.652181818181818</v>
      </c>
    </row>
    <row r="24" spans="1:26" ht="15.75" customHeight="1" x14ac:dyDescent="0.2">
      <c r="A24" s="1">
        <v>2</v>
      </c>
      <c r="B24" s="134" t="s">
        <v>131</v>
      </c>
      <c r="C24" s="131"/>
      <c r="D24" s="131"/>
      <c r="E24" s="131"/>
      <c r="F24" s="131"/>
      <c r="G24" s="132"/>
      <c r="H24" s="52"/>
      <c r="I24" s="53"/>
      <c r="J24" s="52"/>
      <c r="K24" s="52"/>
      <c r="L24" s="52"/>
      <c r="M24" s="3">
        <f>M23*1.5</f>
        <v>23.478272727272728</v>
      </c>
    </row>
    <row r="25" spans="1:26" ht="15.75" customHeight="1" x14ac:dyDescent="0.2">
      <c r="A25" s="1">
        <v>3</v>
      </c>
      <c r="B25" s="134" t="s">
        <v>132</v>
      </c>
      <c r="C25" s="131"/>
      <c r="D25" s="131"/>
      <c r="E25" s="131"/>
      <c r="F25" s="131"/>
      <c r="G25" s="132"/>
      <c r="H25" s="52"/>
      <c r="I25" s="53"/>
      <c r="J25" s="52"/>
      <c r="K25" s="52"/>
      <c r="L25" s="52"/>
      <c r="M25" s="3">
        <f>M23*2</f>
        <v>31.304363636363636</v>
      </c>
    </row>
    <row r="26" spans="1:26" ht="27" customHeight="1" x14ac:dyDescent="0.2">
      <c r="A26" s="1">
        <v>4</v>
      </c>
      <c r="B26" s="208" t="s">
        <v>217</v>
      </c>
      <c r="C26" s="131"/>
      <c r="D26" s="131"/>
      <c r="E26" s="131"/>
      <c r="F26" s="131"/>
      <c r="G26" s="132"/>
      <c r="H26" s="52"/>
      <c r="I26" s="53"/>
      <c r="J26" s="52"/>
      <c r="K26" s="52"/>
      <c r="L26" s="52"/>
      <c r="M26" s="3">
        <f>M23*1.1428571</f>
        <v>17.888207121400001</v>
      </c>
    </row>
    <row r="27" spans="1:26" ht="12.75" customHeight="1" x14ac:dyDescent="0.2">
      <c r="A27" s="209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1"/>
    </row>
    <row r="28" spans="1:26" ht="20.25" customHeight="1" x14ac:dyDescent="0.2">
      <c r="A28" s="213" t="s">
        <v>133</v>
      </c>
      <c r="B28" s="214"/>
      <c r="C28" s="214"/>
      <c r="D28" s="214"/>
      <c r="E28" s="214"/>
      <c r="F28" s="214"/>
      <c r="G28" s="214"/>
      <c r="H28" s="214"/>
      <c r="I28" s="215"/>
      <c r="J28" s="121" t="s">
        <v>134</v>
      </c>
      <c r="K28" s="121" t="s">
        <v>135</v>
      </c>
      <c r="L28" s="121" t="s">
        <v>136</v>
      </c>
      <c r="M28" s="121" t="s">
        <v>137</v>
      </c>
    </row>
    <row r="29" spans="1:26" ht="30" customHeight="1" x14ac:dyDescent="0.2">
      <c r="A29" s="2">
        <v>1</v>
      </c>
      <c r="B29" s="149" t="s">
        <v>24</v>
      </c>
      <c r="C29" s="131"/>
      <c r="D29" s="131"/>
      <c r="E29" s="131"/>
      <c r="F29" s="131"/>
      <c r="G29" s="132"/>
      <c r="H29" s="149" t="s">
        <v>25</v>
      </c>
      <c r="I29" s="132"/>
      <c r="J29" s="2" t="s">
        <v>26</v>
      </c>
      <c r="K29" s="2" t="s">
        <v>26</v>
      </c>
      <c r="L29" s="2" t="s">
        <v>26</v>
      </c>
      <c r="M29" s="2" t="s">
        <v>26</v>
      </c>
    </row>
    <row r="30" spans="1:26" ht="14.25" customHeight="1" x14ac:dyDescent="0.2">
      <c r="A30" s="1" t="s">
        <v>5</v>
      </c>
      <c r="B30" s="139" t="s">
        <v>138</v>
      </c>
      <c r="C30" s="216"/>
      <c r="D30" s="216"/>
      <c r="E30" s="216"/>
      <c r="F30" s="216"/>
      <c r="G30" s="216"/>
      <c r="H30" s="216"/>
      <c r="I30" s="132"/>
      <c r="J30" s="3">
        <f>M24</f>
        <v>23.478272727272728</v>
      </c>
      <c r="K30" s="3">
        <f>M25</f>
        <v>31.304363636363636</v>
      </c>
      <c r="L30" s="3">
        <f>M26</f>
        <v>17.888207121400001</v>
      </c>
      <c r="M30" s="3">
        <f>M26</f>
        <v>17.888207121400001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2">
      <c r="A31" s="1"/>
      <c r="B31" s="217" t="s">
        <v>213</v>
      </c>
      <c r="C31" s="140"/>
      <c r="D31" s="140"/>
      <c r="E31" s="140"/>
      <c r="F31" s="140"/>
      <c r="G31" s="140"/>
      <c r="H31" s="140"/>
      <c r="I31" s="218"/>
      <c r="J31" s="3"/>
      <c r="K31" s="3"/>
      <c r="L31" s="3">
        <f>L30*20%</f>
        <v>3.5776414242800003</v>
      </c>
      <c r="M31" s="3">
        <f>M30*0.2</f>
        <v>3.5776414242800003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s="106" customFormat="1" ht="14.25" customHeight="1" x14ac:dyDescent="0.2">
      <c r="A32" s="1"/>
      <c r="B32" s="217" t="s">
        <v>214</v>
      </c>
      <c r="C32" s="140"/>
      <c r="D32" s="140"/>
      <c r="E32" s="140"/>
      <c r="F32" s="140"/>
      <c r="G32" s="140"/>
      <c r="H32" s="140"/>
      <c r="I32" s="218"/>
      <c r="J32" s="3"/>
      <c r="K32" s="3"/>
      <c r="L32" s="3">
        <f>((L30+L31)*0.5+(L30+L31))</f>
        <v>32.198772818519998</v>
      </c>
      <c r="M32" s="3">
        <f>((M30+M31)*2)</f>
        <v>42.93169709136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s="106" customFormat="1" ht="14.25" customHeight="1" x14ac:dyDescent="0.2">
      <c r="A33" s="1" t="s">
        <v>7</v>
      </c>
      <c r="B33" s="139" t="s">
        <v>139</v>
      </c>
      <c r="C33" s="216"/>
      <c r="D33" s="216"/>
      <c r="E33" s="216"/>
      <c r="F33" s="216"/>
      <c r="G33" s="216"/>
      <c r="H33" s="216"/>
      <c r="I33" s="132"/>
      <c r="J33" s="3">
        <f>((J30/22)*4)</f>
        <v>4.2687768595041327</v>
      </c>
      <c r="K33" s="3">
        <f>((K30/22)*4)</f>
        <v>5.6917024793388427</v>
      </c>
      <c r="L33" s="3">
        <f>((L32/22)*4)</f>
        <v>5.8543223306399996</v>
      </c>
      <c r="M33" s="3">
        <f>((M32/22)*4)</f>
        <v>7.8057631075199998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customHeight="1" x14ac:dyDescent="0.2">
      <c r="A34" s="219" t="s">
        <v>29</v>
      </c>
      <c r="B34" s="216"/>
      <c r="C34" s="216"/>
      <c r="D34" s="216"/>
      <c r="E34" s="216"/>
      <c r="F34" s="216"/>
      <c r="G34" s="216"/>
      <c r="H34" s="216"/>
      <c r="I34" s="132"/>
      <c r="J34" s="7">
        <f>SUM(J30:J33)</f>
        <v>27.747049586776861</v>
      </c>
      <c r="K34" s="7">
        <f t="shared" ref="K34:M34" si="0">SUM(K30:K33)</f>
        <v>36.996066115702476</v>
      </c>
      <c r="L34" s="7">
        <f t="shared" si="0"/>
        <v>59.518943694840004</v>
      </c>
      <c r="M34" s="7">
        <f t="shared" si="0"/>
        <v>72.20330874455999</v>
      </c>
    </row>
    <row r="35" spans="1:26" ht="12.75" customHeight="1" x14ac:dyDescent="0.2">
      <c r="A35" s="220"/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2"/>
    </row>
    <row r="36" spans="1:26" ht="15.75" customHeight="1" x14ac:dyDescent="0.2">
      <c r="A36" s="155" t="s">
        <v>30</v>
      </c>
      <c r="B36" s="131"/>
      <c r="C36" s="131"/>
      <c r="D36" s="131"/>
      <c r="E36" s="131"/>
      <c r="F36" s="131"/>
      <c r="G36" s="131"/>
      <c r="H36" s="131"/>
      <c r="I36" s="131"/>
      <c r="J36" s="132"/>
    </row>
    <row r="37" spans="1:26" ht="15" customHeight="1" x14ac:dyDescent="0.2">
      <c r="A37" s="223" t="s">
        <v>31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9"/>
    </row>
    <row r="38" spans="1:26" ht="15" customHeight="1" x14ac:dyDescent="0.2">
      <c r="A38" s="8" t="s">
        <v>32</v>
      </c>
      <c r="B38" s="157" t="s">
        <v>140</v>
      </c>
      <c r="C38" s="131"/>
      <c r="D38" s="131"/>
      <c r="E38" s="131"/>
      <c r="F38" s="131"/>
      <c r="G38" s="131"/>
      <c r="H38" s="131"/>
      <c r="I38" s="132"/>
      <c r="J38" s="9" t="s">
        <v>34</v>
      </c>
      <c r="K38" s="9" t="s">
        <v>34</v>
      </c>
      <c r="L38" s="9" t="s">
        <v>34</v>
      </c>
      <c r="M38" s="9" t="s">
        <v>34</v>
      </c>
    </row>
    <row r="39" spans="1:26" ht="27" customHeight="1" x14ac:dyDescent="0.2">
      <c r="A39" s="10" t="s">
        <v>5</v>
      </c>
      <c r="B39" s="134" t="s">
        <v>141</v>
      </c>
      <c r="C39" s="131"/>
      <c r="D39" s="131"/>
      <c r="E39" s="131"/>
      <c r="F39" s="131"/>
      <c r="G39" s="131"/>
      <c r="H39" s="132"/>
      <c r="I39" s="11">
        <v>8.3299999999999999E-2</v>
      </c>
      <c r="J39" s="12">
        <f t="shared" ref="J39:J40" si="1">ROUND($J$34*I39,2)</f>
        <v>2.31</v>
      </c>
      <c r="K39" s="12">
        <f t="shared" ref="K39:K40" si="2">ROUND($K$34*I39,2)</f>
        <v>3.08</v>
      </c>
      <c r="L39" s="12">
        <f t="shared" ref="L39:L40" si="3">ROUND($L$34*I39,2)</f>
        <v>4.96</v>
      </c>
      <c r="M39" s="12">
        <f t="shared" ref="M39:M40" si="4">ROUND($M$34*I39,2)</f>
        <v>6.01</v>
      </c>
    </row>
    <row r="40" spans="1:26" ht="36" customHeight="1" x14ac:dyDescent="0.2">
      <c r="A40" s="10" t="s">
        <v>7</v>
      </c>
      <c r="B40" s="158" t="s">
        <v>142</v>
      </c>
      <c r="C40" s="131"/>
      <c r="D40" s="131"/>
      <c r="E40" s="131"/>
      <c r="F40" s="131"/>
      <c r="G40" s="131"/>
      <c r="H40" s="132"/>
      <c r="I40" s="13">
        <v>3.0249999999999999E-2</v>
      </c>
      <c r="J40" s="12">
        <f t="shared" si="1"/>
        <v>0.84</v>
      </c>
      <c r="K40" s="12">
        <f t="shared" si="2"/>
        <v>1.1200000000000001</v>
      </c>
      <c r="L40" s="12">
        <f t="shared" si="3"/>
        <v>1.8</v>
      </c>
      <c r="M40" s="12">
        <f t="shared" si="4"/>
        <v>2.1800000000000002</v>
      </c>
    </row>
    <row r="41" spans="1:26" ht="12.75" customHeight="1" x14ac:dyDescent="0.2">
      <c r="A41" s="159" t="s">
        <v>37</v>
      </c>
      <c r="B41" s="131"/>
      <c r="C41" s="131"/>
      <c r="D41" s="131"/>
      <c r="E41" s="131"/>
      <c r="F41" s="131"/>
      <c r="G41" s="131"/>
      <c r="H41" s="131"/>
      <c r="I41" s="132"/>
      <c r="J41" s="12">
        <f t="shared" ref="J41:M41" si="5">SUM(J39+J40)</f>
        <v>3.15</v>
      </c>
      <c r="K41" s="12">
        <f t="shared" si="5"/>
        <v>4.2</v>
      </c>
      <c r="L41" s="12">
        <f t="shared" si="5"/>
        <v>6.76</v>
      </c>
      <c r="M41" s="12">
        <f t="shared" si="5"/>
        <v>8.19</v>
      </c>
    </row>
    <row r="42" spans="1:26" ht="12.75" customHeight="1" x14ac:dyDescent="0.2">
      <c r="A42" s="14" t="s">
        <v>9</v>
      </c>
      <c r="B42" s="160" t="s">
        <v>38</v>
      </c>
      <c r="C42" s="131"/>
      <c r="D42" s="131"/>
      <c r="E42" s="131"/>
      <c r="F42" s="131"/>
      <c r="G42" s="131"/>
      <c r="H42" s="131"/>
      <c r="I42" s="132"/>
      <c r="J42" s="15">
        <f>ROUND(I55*J41,2)</f>
        <v>1.1599999999999999</v>
      </c>
      <c r="K42" s="15">
        <f>ROUND(I55*K41,2)</f>
        <v>1.55</v>
      </c>
      <c r="L42" s="15">
        <f>ROUND(I55*L41,2)</f>
        <v>2.4900000000000002</v>
      </c>
      <c r="M42" s="15">
        <f>ROUND(I55*M41,2)</f>
        <v>3.01</v>
      </c>
    </row>
    <row r="43" spans="1:26" ht="12.75" customHeight="1" x14ac:dyDescent="0.2">
      <c r="A43" s="161" t="s">
        <v>37</v>
      </c>
      <c r="B43" s="131"/>
      <c r="C43" s="131"/>
      <c r="D43" s="131"/>
      <c r="E43" s="131"/>
      <c r="F43" s="131"/>
      <c r="G43" s="131"/>
      <c r="H43" s="131"/>
      <c r="I43" s="132"/>
      <c r="J43" s="16">
        <f t="shared" ref="J43:M43" si="6">J41+J42</f>
        <v>4.3099999999999996</v>
      </c>
      <c r="K43" s="16">
        <f t="shared" si="6"/>
        <v>5.75</v>
      </c>
      <c r="L43" s="16">
        <f t="shared" si="6"/>
        <v>9.25</v>
      </c>
      <c r="M43" s="16">
        <f t="shared" si="6"/>
        <v>11.2</v>
      </c>
    </row>
    <row r="44" spans="1:26" ht="12.75" customHeight="1" x14ac:dyDescent="0.2">
      <c r="A44" s="206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9"/>
    </row>
    <row r="45" spans="1:26" ht="30" customHeight="1" x14ac:dyDescent="0.2">
      <c r="A45" s="224" t="s">
        <v>39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</row>
    <row r="46" spans="1:26" ht="30" customHeight="1" x14ac:dyDescent="0.2">
      <c r="A46" s="17" t="s">
        <v>40</v>
      </c>
      <c r="B46" s="164" t="s">
        <v>41</v>
      </c>
      <c r="C46" s="131"/>
      <c r="D46" s="131"/>
      <c r="E46" s="131"/>
      <c r="F46" s="131"/>
      <c r="G46" s="131"/>
      <c r="H46" s="132"/>
      <c r="I46" s="2" t="s">
        <v>42</v>
      </c>
      <c r="J46" s="2" t="s">
        <v>43</v>
      </c>
      <c r="K46" s="2" t="s">
        <v>43</v>
      </c>
      <c r="L46" s="2" t="s">
        <v>43</v>
      </c>
      <c r="M46" s="2" t="s">
        <v>43</v>
      </c>
    </row>
    <row r="47" spans="1:26" ht="12.75" customHeight="1" x14ac:dyDescent="0.2">
      <c r="A47" s="10" t="s">
        <v>5</v>
      </c>
      <c r="B47" s="160" t="s">
        <v>44</v>
      </c>
      <c r="C47" s="131"/>
      <c r="D47" s="131"/>
      <c r="E47" s="131"/>
      <c r="F47" s="131"/>
      <c r="G47" s="131"/>
      <c r="H47" s="132"/>
      <c r="I47" s="18">
        <v>0.2</v>
      </c>
      <c r="J47" s="19">
        <f t="shared" ref="J47:J54" si="7">ROUND($J$34*I47,2)</f>
        <v>5.55</v>
      </c>
      <c r="K47" s="19">
        <f t="shared" ref="K47:K54" si="8">ROUND($K$34*I47,2)</f>
        <v>7.4</v>
      </c>
      <c r="L47" s="19">
        <f t="shared" ref="L47:L54" si="9">ROUND($L$34*I47,2)</f>
        <v>11.9</v>
      </c>
      <c r="M47" s="19">
        <f t="shared" ref="M47:M54" si="10">ROUND($M$34*I47,2)</f>
        <v>14.44</v>
      </c>
    </row>
    <row r="48" spans="1:26" ht="12.75" customHeight="1" x14ac:dyDescent="0.2">
      <c r="A48" s="10" t="s">
        <v>7</v>
      </c>
      <c r="B48" s="160" t="s">
        <v>45</v>
      </c>
      <c r="C48" s="131"/>
      <c r="D48" s="131"/>
      <c r="E48" s="131"/>
      <c r="F48" s="131"/>
      <c r="G48" s="131"/>
      <c r="H48" s="132"/>
      <c r="I48" s="18">
        <v>2.5000000000000001E-2</v>
      </c>
      <c r="J48" s="19">
        <f t="shared" si="7"/>
        <v>0.69</v>
      </c>
      <c r="K48" s="19">
        <f t="shared" si="8"/>
        <v>0.92</v>
      </c>
      <c r="L48" s="19">
        <f t="shared" si="9"/>
        <v>1.49</v>
      </c>
      <c r="M48" s="19">
        <f t="shared" si="10"/>
        <v>1.81</v>
      </c>
    </row>
    <row r="49" spans="1:13" ht="12.75" customHeight="1" x14ac:dyDescent="0.2">
      <c r="A49" s="10" t="s">
        <v>9</v>
      </c>
      <c r="B49" s="160" t="s">
        <v>46</v>
      </c>
      <c r="C49" s="131"/>
      <c r="D49" s="132"/>
      <c r="E49" s="20" t="s">
        <v>47</v>
      </c>
      <c r="F49" s="21">
        <v>0.03</v>
      </c>
      <c r="G49" s="20" t="s">
        <v>48</v>
      </c>
      <c r="H49" s="22">
        <v>1</v>
      </c>
      <c r="I49" s="23">
        <f>ROUND((F49*H49),6)</f>
        <v>0.03</v>
      </c>
      <c r="J49" s="19">
        <f t="shared" si="7"/>
        <v>0.83</v>
      </c>
      <c r="K49" s="19">
        <f t="shared" si="8"/>
        <v>1.1100000000000001</v>
      </c>
      <c r="L49" s="19">
        <f t="shared" si="9"/>
        <v>1.79</v>
      </c>
      <c r="M49" s="19">
        <f t="shared" si="10"/>
        <v>2.17</v>
      </c>
    </row>
    <row r="50" spans="1:13" ht="12.75" customHeight="1" x14ac:dyDescent="0.2">
      <c r="A50" s="10" t="s">
        <v>11</v>
      </c>
      <c r="B50" s="160" t="s">
        <v>49</v>
      </c>
      <c r="C50" s="131"/>
      <c r="D50" s="131"/>
      <c r="E50" s="131"/>
      <c r="F50" s="131"/>
      <c r="G50" s="131"/>
      <c r="H50" s="132"/>
      <c r="I50" s="18">
        <v>1.4999999999999999E-2</v>
      </c>
      <c r="J50" s="19">
        <f t="shared" si="7"/>
        <v>0.42</v>
      </c>
      <c r="K50" s="19">
        <f t="shared" si="8"/>
        <v>0.55000000000000004</v>
      </c>
      <c r="L50" s="19">
        <f t="shared" si="9"/>
        <v>0.89</v>
      </c>
      <c r="M50" s="19">
        <f t="shared" si="10"/>
        <v>1.08</v>
      </c>
    </row>
    <row r="51" spans="1:13" ht="12.75" customHeight="1" x14ac:dyDescent="0.2">
      <c r="A51" s="10" t="s">
        <v>50</v>
      </c>
      <c r="B51" s="160" t="s">
        <v>51</v>
      </c>
      <c r="C51" s="131"/>
      <c r="D51" s="131"/>
      <c r="E51" s="131"/>
      <c r="F51" s="131"/>
      <c r="G51" s="131"/>
      <c r="H51" s="132"/>
      <c r="I51" s="18">
        <v>0.01</v>
      </c>
      <c r="J51" s="19">
        <f t="shared" si="7"/>
        <v>0.28000000000000003</v>
      </c>
      <c r="K51" s="19">
        <f t="shared" si="8"/>
        <v>0.37</v>
      </c>
      <c r="L51" s="19">
        <f t="shared" si="9"/>
        <v>0.6</v>
      </c>
      <c r="M51" s="19">
        <f t="shared" si="10"/>
        <v>0.72</v>
      </c>
    </row>
    <row r="52" spans="1:13" ht="12.75" customHeight="1" x14ac:dyDescent="0.2">
      <c r="A52" s="10" t="s">
        <v>52</v>
      </c>
      <c r="B52" s="160" t="s">
        <v>53</v>
      </c>
      <c r="C52" s="131"/>
      <c r="D52" s="131"/>
      <c r="E52" s="131"/>
      <c r="F52" s="131"/>
      <c r="G52" s="131"/>
      <c r="H52" s="132"/>
      <c r="I52" s="18">
        <v>6.0000000000000001E-3</v>
      </c>
      <c r="J52" s="19">
        <f t="shared" si="7"/>
        <v>0.17</v>
      </c>
      <c r="K52" s="19">
        <f t="shared" si="8"/>
        <v>0.22</v>
      </c>
      <c r="L52" s="19">
        <f t="shared" si="9"/>
        <v>0.36</v>
      </c>
      <c r="M52" s="19">
        <f t="shared" si="10"/>
        <v>0.43</v>
      </c>
    </row>
    <row r="53" spans="1:13" ht="12.75" customHeight="1" x14ac:dyDescent="0.2">
      <c r="A53" s="10" t="s">
        <v>54</v>
      </c>
      <c r="B53" s="160" t="s">
        <v>55</v>
      </c>
      <c r="C53" s="131"/>
      <c r="D53" s="131"/>
      <c r="E53" s="131"/>
      <c r="F53" s="131"/>
      <c r="G53" s="131"/>
      <c r="H53" s="132"/>
      <c r="I53" s="18">
        <v>2E-3</v>
      </c>
      <c r="J53" s="19">
        <f t="shared" si="7"/>
        <v>0.06</v>
      </c>
      <c r="K53" s="19">
        <f t="shared" si="8"/>
        <v>7.0000000000000007E-2</v>
      </c>
      <c r="L53" s="19">
        <f t="shared" si="9"/>
        <v>0.12</v>
      </c>
      <c r="M53" s="19">
        <f t="shared" si="10"/>
        <v>0.14000000000000001</v>
      </c>
    </row>
    <row r="54" spans="1:13" ht="12.75" customHeight="1" x14ac:dyDescent="0.2">
      <c r="A54" s="10" t="s">
        <v>56</v>
      </c>
      <c r="B54" s="160" t="s">
        <v>57</v>
      </c>
      <c r="C54" s="131"/>
      <c r="D54" s="131"/>
      <c r="E54" s="131"/>
      <c r="F54" s="131"/>
      <c r="G54" s="131"/>
      <c r="H54" s="132"/>
      <c r="I54" s="18">
        <v>0.08</v>
      </c>
      <c r="J54" s="19">
        <f t="shared" si="7"/>
        <v>2.2200000000000002</v>
      </c>
      <c r="K54" s="19">
        <f t="shared" si="8"/>
        <v>2.96</v>
      </c>
      <c r="L54" s="19">
        <f t="shared" si="9"/>
        <v>4.76</v>
      </c>
      <c r="M54" s="19">
        <f t="shared" si="10"/>
        <v>5.78</v>
      </c>
    </row>
    <row r="55" spans="1:13" ht="12.75" customHeight="1" x14ac:dyDescent="0.2">
      <c r="A55" s="161" t="s">
        <v>37</v>
      </c>
      <c r="B55" s="131"/>
      <c r="C55" s="131"/>
      <c r="D55" s="131"/>
      <c r="E55" s="131"/>
      <c r="F55" s="131"/>
      <c r="G55" s="131"/>
      <c r="H55" s="132"/>
      <c r="I55" s="24">
        <f t="shared" ref="I55:M55" si="11">SUM(I47:I54)</f>
        <v>0.36800000000000005</v>
      </c>
      <c r="J55" s="16">
        <f t="shared" si="11"/>
        <v>10.220000000000001</v>
      </c>
      <c r="K55" s="16">
        <f t="shared" si="11"/>
        <v>13.600000000000001</v>
      </c>
      <c r="L55" s="16">
        <f t="shared" si="11"/>
        <v>21.910000000000004</v>
      </c>
      <c r="M55" s="16">
        <f t="shared" si="11"/>
        <v>26.57</v>
      </c>
    </row>
    <row r="56" spans="1:13" ht="12.75" customHeight="1" x14ac:dyDescent="0.2">
      <c r="A56" s="230"/>
      <c r="B56" s="221"/>
      <c r="C56" s="221"/>
      <c r="D56" s="221"/>
      <c r="E56" s="221"/>
      <c r="F56" s="221"/>
      <c r="G56" s="221"/>
      <c r="H56" s="221"/>
      <c r="I56" s="221"/>
      <c r="J56" s="221"/>
      <c r="K56" s="221"/>
      <c r="L56" s="221"/>
      <c r="M56" s="222"/>
    </row>
    <row r="57" spans="1:13" ht="15.75" customHeight="1" x14ac:dyDescent="0.2">
      <c r="A57" s="224" t="s">
        <v>67</v>
      </c>
      <c r="B57" s="174"/>
      <c r="C57" s="174"/>
      <c r="D57" s="174"/>
      <c r="E57" s="174"/>
      <c r="F57" s="174"/>
      <c r="G57" s="174"/>
      <c r="H57" s="174"/>
      <c r="I57" s="174"/>
      <c r="J57" s="174"/>
      <c r="K57" s="174"/>
      <c r="L57" s="174"/>
      <c r="M57" s="174"/>
    </row>
    <row r="58" spans="1:13" ht="15.75" customHeight="1" x14ac:dyDescent="0.2">
      <c r="A58" s="2">
        <v>2</v>
      </c>
      <c r="B58" s="149" t="s">
        <v>68</v>
      </c>
      <c r="C58" s="131"/>
      <c r="D58" s="131"/>
      <c r="E58" s="131"/>
      <c r="F58" s="131"/>
      <c r="G58" s="131"/>
      <c r="H58" s="131"/>
      <c r="I58" s="132"/>
      <c r="J58" s="2" t="s">
        <v>34</v>
      </c>
      <c r="K58" s="2" t="s">
        <v>34</v>
      </c>
      <c r="L58" s="2" t="s">
        <v>34</v>
      </c>
      <c r="M58" s="2" t="s">
        <v>34</v>
      </c>
    </row>
    <row r="59" spans="1:13" ht="14.25" customHeight="1" x14ac:dyDescent="0.2">
      <c r="A59" s="1" t="s">
        <v>32</v>
      </c>
      <c r="B59" s="1"/>
      <c r="C59" s="134" t="s">
        <v>143</v>
      </c>
      <c r="D59" s="131"/>
      <c r="E59" s="131"/>
      <c r="F59" s="131"/>
      <c r="G59" s="131"/>
      <c r="H59" s="131"/>
      <c r="I59" s="132"/>
      <c r="J59" s="30">
        <f t="shared" ref="J59:M59" si="12">J43</f>
        <v>4.3099999999999996</v>
      </c>
      <c r="K59" s="30">
        <f t="shared" si="12"/>
        <v>5.75</v>
      </c>
      <c r="L59" s="30">
        <f t="shared" si="12"/>
        <v>9.25</v>
      </c>
      <c r="M59" s="30">
        <f t="shared" si="12"/>
        <v>11.2</v>
      </c>
    </row>
    <row r="60" spans="1:13" ht="14.25" customHeight="1" x14ac:dyDescent="0.2">
      <c r="A60" s="1" t="s">
        <v>40</v>
      </c>
      <c r="B60" s="1"/>
      <c r="C60" s="134" t="s">
        <v>41</v>
      </c>
      <c r="D60" s="131"/>
      <c r="E60" s="131"/>
      <c r="F60" s="131"/>
      <c r="G60" s="131"/>
      <c r="H60" s="131"/>
      <c r="I60" s="132"/>
      <c r="J60" s="30">
        <f t="shared" ref="J60:M60" si="13">J55</f>
        <v>10.220000000000001</v>
      </c>
      <c r="K60" s="30">
        <f t="shared" si="13"/>
        <v>13.600000000000001</v>
      </c>
      <c r="L60" s="30">
        <f t="shared" si="13"/>
        <v>21.910000000000004</v>
      </c>
      <c r="M60" s="30">
        <f t="shared" si="13"/>
        <v>26.57</v>
      </c>
    </row>
    <row r="61" spans="1:13" ht="14.25" customHeight="1" x14ac:dyDescent="0.2">
      <c r="A61" s="154" t="s">
        <v>37</v>
      </c>
      <c r="B61" s="131"/>
      <c r="C61" s="131"/>
      <c r="D61" s="131"/>
      <c r="E61" s="131"/>
      <c r="F61" s="131"/>
      <c r="G61" s="131"/>
      <c r="H61" s="131"/>
      <c r="I61" s="132"/>
      <c r="J61" s="31">
        <f t="shared" ref="J61:M61" si="14">SUM(J59+J60)</f>
        <v>14.530000000000001</v>
      </c>
      <c r="K61" s="31">
        <f t="shared" si="14"/>
        <v>19.350000000000001</v>
      </c>
      <c r="L61" s="31">
        <f t="shared" si="14"/>
        <v>31.160000000000004</v>
      </c>
      <c r="M61" s="31">
        <f t="shared" si="14"/>
        <v>37.769999999999996</v>
      </c>
    </row>
    <row r="62" spans="1:13" ht="12.75" customHeight="1" x14ac:dyDescent="0.2">
      <c r="A62" s="220"/>
      <c r="B62" s="221"/>
      <c r="C62" s="221"/>
      <c r="D62" s="221"/>
      <c r="E62" s="221"/>
      <c r="F62" s="221"/>
      <c r="G62" s="221"/>
      <c r="H62" s="221"/>
      <c r="I62" s="221"/>
      <c r="J62" s="221"/>
      <c r="K62" s="221"/>
      <c r="L62" s="221"/>
      <c r="M62" s="222"/>
    </row>
    <row r="63" spans="1:13" ht="15.75" customHeight="1" x14ac:dyDescent="0.2">
      <c r="A63" s="155" t="s">
        <v>70</v>
      </c>
      <c r="B63" s="131"/>
      <c r="C63" s="131"/>
      <c r="D63" s="131"/>
      <c r="E63" s="131"/>
      <c r="F63" s="131"/>
      <c r="G63" s="131"/>
      <c r="H63" s="131"/>
      <c r="I63" s="131"/>
      <c r="J63" s="132"/>
    </row>
    <row r="64" spans="1:13" ht="15.75" customHeight="1" x14ac:dyDescent="0.2">
      <c r="A64" s="17">
        <v>3</v>
      </c>
      <c r="B64" s="149" t="s">
        <v>71</v>
      </c>
      <c r="C64" s="131"/>
      <c r="D64" s="131"/>
      <c r="E64" s="131"/>
      <c r="F64" s="131"/>
      <c r="G64" s="131"/>
      <c r="H64" s="131"/>
      <c r="I64" s="132"/>
      <c r="J64" s="17" t="s">
        <v>72</v>
      </c>
      <c r="K64" s="17" t="s">
        <v>72</v>
      </c>
      <c r="L64" s="17" t="s">
        <v>72</v>
      </c>
      <c r="M64" s="17" t="s">
        <v>72</v>
      </c>
    </row>
    <row r="65" spans="1:14" ht="65.25" customHeight="1" x14ac:dyDescent="0.2">
      <c r="A65" s="10" t="s">
        <v>5</v>
      </c>
      <c r="B65" s="134" t="s">
        <v>253</v>
      </c>
      <c r="C65" s="131"/>
      <c r="D65" s="131"/>
      <c r="E65" s="131"/>
      <c r="F65" s="131"/>
      <c r="G65" s="131"/>
      <c r="H65" s="131"/>
      <c r="I65" s="132"/>
      <c r="J65" s="19">
        <f>ROUND((($J$34/24)+($J$39/24)+(J34/24)+($J$40/24))*(30/30)*0.1,2)</f>
        <v>0.24</v>
      </c>
      <c r="K65" s="19">
        <f>ROUND((($K$34/24)+($K$39/24)+(K34/24)+($K$40/24))*(30/30)*0.1,2)</f>
        <v>0.33</v>
      </c>
      <c r="L65" s="19">
        <f>ROUND((($L$34/24)+($L$39/24)+(L34/24)+($L$40/24))*(30/30)*0.1,2)</f>
        <v>0.52</v>
      </c>
      <c r="M65" s="19">
        <f>ROUND((($M$34/24)+($M$39/24)+($M$34/24)+($M$40/24))*(30/30)*0.1,2)</f>
        <v>0.64</v>
      </c>
    </row>
    <row r="66" spans="1:14" ht="14.25" customHeight="1" x14ac:dyDescent="0.2">
      <c r="A66" s="10" t="s">
        <v>7</v>
      </c>
      <c r="B66" s="134" t="s">
        <v>73</v>
      </c>
      <c r="C66" s="131"/>
      <c r="D66" s="131"/>
      <c r="E66" s="131"/>
      <c r="F66" s="131"/>
      <c r="G66" s="131"/>
      <c r="H66" s="131"/>
      <c r="I66" s="132"/>
      <c r="J66" s="19">
        <f>J65*I54</f>
        <v>1.9199999999999998E-2</v>
      </c>
      <c r="K66" s="19">
        <f>K65*I54</f>
        <v>2.6400000000000003E-2</v>
      </c>
      <c r="L66" s="19">
        <f>L65*I54</f>
        <v>4.1600000000000005E-2</v>
      </c>
      <c r="M66" s="19">
        <f>M65*I54</f>
        <v>5.1200000000000002E-2</v>
      </c>
    </row>
    <row r="67" spans="1:14" ht="53.25" customHeight="1" x14ac:dyDescent="0.2">
      <c r="A67" s="10" t="s">
        <v>9</v>
      </c>
      <c r="B67" s="227" t="s">
        <v>228</v>
      </c>
      <c r="C67" s="228"/>
      <c r="D67" s="228"/>
      <c r="E67" s="228"/>
      <c r="F67" s="228"/>
      <c r="G67" s="228"/>
      <c r="H67" s="228"/>
      <c r="I67" s="229"/>
      <c r="J67" s="19">
        <f>((J34/30)*7)/24</f>
        <v>0.26976298209366395</v>
      </c>
      <c r="K67" s="19">
        <f>((K34/30)*7)/24</f>
        <v>0.35968397612488517</v>
      </c>
      <c r="L67" s="19">
        <f>((L34/30)*7)/24</f>
        <v>0.57865639703316674</v>
      </c>
      <c r="M67" s="19">
        <f>((M34/30)*7)/24</f>
        <v>0.70197661279433321</v>
      </c>
    </row>
    <row r="68" spans="1:14" ht="39.75" customHeight="1" x14ac:dyDescent="0.2">
      <c r="A68" s="110" t="s">
        <v>11</v>
      </c>
      <c r="B68" s="134" t="s">
        <v>249</v>
      </c>
      <c r="C68" s="225"/>
      <c r="D68" s="225"/>
      <c r="E68" s="225"/>
      <c r="F68" s="225"/>
      <c r="G68" s="225"/>
      <c r="H68" s="225"/>
      <c r="I68" s="226"/>
      <c r="J68" s="111">
        <f>J67*I55</f>
        <v>9.9272777410468346E-2</v>
      </c>
      <c r="K68" s="111">
        <f>K67*I55</f>
        <v>0.13236370321395777</v>
      </c>
      <c r="L68" s="111">
        <f>L67*I55</f>
        <v>0.2129455541082054</v>
      </c>
      <c r="M68" s="111">
        <f>M67*I55</f>
        <v>0.25832739350831463</v>
      </c>
      <c r="N68" s="112" t="s">
        <v>216</v>
      </c>
    </row>
    <row r="69" spans="1:14" ht="51" customHeight="1" x14ac:dyDescent="0.2">
      <c r="A69" s="10" t="s">
        <v>52</v>
      </c>
      <c r="B69" s="134" t="s">
        <v>250</v>
      </c>
      <c r="C69" s="131"/>
      <c r="D69" s="131"/>
      <c r="E69" s="131"/>
      <c r="F69" s="131"/>
      <c r="G69" s="131"/>
      <c r="H69" s="132"/>
      <c r="I69" s="32">
        <v>0.04</v>
      </c>
      <c r="J69" s="19">
        <f>ROUND($J$34*I69,2)</f>
        <v>1.1100000000000001</v>
      </c>
      <c r="K69" s="19">
        <f>ROUND($K$34*I69,2)</f>
        <v>1.48</v>
      </c>
      <c r="L69" s="19">
        <f>ROUND($L$34*I69,2)</f>
        <v>2.38</v>
      </c>
      <c r="M69" s="19">
        <f>ROUND($M$34*I69,2)</f>
        <v>2.89</v>
      </c>
    </row>
    <row r="70" spans="1:14" ht="12.75" customHeight="1" x14ac:dyDescent="0.2">
      <c r="A70" s="161" t="s">
        <v>37</v>
      </c>
      <c r="B70" s="131"/>
      <c r="C70" s="131"/>
      <c r="D70" s="131"/>
      <c r="E70" s="131"/>
      <c r="F70" s="131"/>
      <c r="G70" s="131"/>
      <c r="H70" s="131"/>
      <c r="I70" s="132"/>
      <c r="J70" s="16">
        <f>SUM(J65:J69)</f>
        <v>1.7382357595041324</v>
      </c>
      <c r="K70" s="16">
        <f>SUM(K65:K69)</f>
        <v>2.3284476793388427</v>
      </c>
      <c r="L70" s="16">
        <f>SUM(L65:L69)</f>
        <v>3.7332019511413721</v>
      </c>
      <c r="M70" s="16">
        <f>SUM(M65:M69)</f>
        <v>4.5415040063026479</v>
      </c>
    </row>
    <row r="71" spans="1:14" ht="12.75" customHeight="1" x14ac:dyDescent="0.2">
      <c r="A71" s="220"/>
      <c r="B71" s="221"/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2"/>
    </row>
    <row r="72" spans="1:14" ht="15.75" customHeight="1" x14ac:dyDescent="0.2">
      <c r="A72" s="155" t="s">
        <v>95</v>
      </c>
      <c r="B72" s="131"/>
      <c r="C72" s="131"/>
      <c r="D72" s="131"/>
      <c r="E72" s="131"/>
      <c r="F72" s="131"/>
      <c r="G72" s="131"/>
      <c r="H72" s="131"/>
      <c r="I72" s="131"/>
      <c r="J72" s="132"/>
    </row>
    <row r="73" spans="1:14" ht="30" customHeight="1" x14ac:dyDescent="0.2">
      <c r="A73" s="17">
        <v>6</v>
      </c>
      <c r="B73" s="164" t="s">
        <v>96</v>
      </c>
      <c r="C73" s="131"/>
      <c r="D73" s="131"/>
      <c r="E73" s="131"/>
      <c r="F73" s="131"/>
      <c r="G73" s="131"/>
      <c r="H73" s="132"/>
      <c r="I73" s="2" t="s">
        <v>42</v>
      </c>
      <c r="J73" s="41" t="s">
        <v>97</v>
      </c>
      <c r="K73" s="41" t="s">
        <v>97</v>
      </c>
      <c r="L73" s="41" t="s">
        <v>97</v>
      </c>
      <c r="M73" s="41" t="s">
        <v>97</v>
      </c>
    </row>
    <row r="74" spans="1:14" ht="12.75" customHeight="1" x14ac:dyDescent="0.2">
      <c r="A74" s="158" t="s">
        <v>98</v>
      </c>
      <c r="B74" s="131"/>
      <c r="C74" s="131"/>
      <c r="D74" s="131"/>
      <c r="E74" s="131"/>
      <c r="F74" s="131"/>
      <c r="G74" s="131"/>
      <c r="H74" s="132"/>
      <c r="I74" s="42" t="s">
        <v>62</v>
      </c>
      <c r="J74" s="43">
        <f>SUM(J34+J61+J70)</f>
        <v>44.015285346280997</v>
      </c>
      <c r="K74" s="43">
        <f>SUM(K34+K61+K70)</f>
        <v>58.674513795041321</v>
      </c>
      <c r="L74" s="43">
        <f>SUM(L34+L61+L70)</f>
        <v>94.412145645981369</v>
      </c>
      <c r="M74" s="43">
        <f>SUM(M34+M61+M70)</f>
        <v>114.51481275086263</v>
      </c>
    </row>
    <row r="75" spans="1:14" ht="15.75" customHeight="1" x14ac:dyDescent="0.2">
      <c r="A75" s="44" t="s">
        <v>5</v>
      </c>
      <c r="B75" s="167" t="s">
        <v>99</v>
      </c>
      <c r="C75" s="131"/>
      <c r="D75" s="131"/>
      <c r="E75" s="131"/>
      <c r="F75" s="131"/>
      <c r="G75" s="131"/>
      <c r="H75" s="132"/>
      <c r="I75" s="45">
        <v>0.05</v>
      </c>
      <c r="J75" s="19">
        <f>ROUND(I75*J74,2)</f>
        <v>2.2000000000000002</v>
      </c>
      <c r="K75" s="19">
        <f>ROUND(I75*K74,2)</f>
        <v>2.93</v>
      </c>
      <c r="L75" s="19">
        <f>ROUND(I75*L74,2)</f>
        <v>4.72</v>
      </c>
      <c r="M75" s="19">
        <f>ROUND(I75*M74,2)</f>
        <v>5.73</v>
      </c>
    </row>
    <row r="76" spans="1:14" ht="12.75" customHeight="1" x14ac:dyDescent="0.2">
      <c r="A76" s="158" t="s">
        <v>100</v>
      </c>
      <c r="B76" s="131"/>
      <c r="C76" s="131"/>
      <c r="D76" s="131"/>
      <c r="E76" s="131"/>
      <c r="F76" s="131"/>
      <c r="G76" s="131"/>
      <c r="H76" s="132"/>
      <c r="I76" s="46" t="s">
        <v>62</v>
      </c>
      <c r="J76" s="43">
        <f>SUM(J34+J61+J70+J75)</f>
        <v>46.215285346281</v>
      </c>
      <c r="K76" s="43">
        <f>SUM(K34+K61+K70+K75)</f>
        <v>61.604513795041321</v>
      </c>
      <c r="L76" s="43">
        <f>SUM(L34+L61+L70+L75)</f>
        <v>99.132145645981367</v>
      </c>
      <c r="M76" s="43">
        <f>SUM(M34+M61+M70+M75)</f>
        <v>120.24481275086264</v>
      </c>
    </row>
    <row r="77" spans="1:14" ht="15.75" customHeight="1" x14ac:dyDescent="0.2">
      <c r="A77" s="44" t="s">
        <v>7</v>
      </c>
      <c r="B77" s="167" t="s">
        <v>101</v>
      </c>
      <c r="C77" s="131"/>
      <c r="D77" s="131"/>
      <c r="E77" s="131"/>
      <c r="F77" s="131"/>
      <c r="G77" s="131"/>
      <c r="H77" s="132"/>
      <c r="I77" s="45">
        <v>6.7900000000000002E-2</v>
      </c>
      <c r="J77" s="19">
        <f>ROUND(I77*J76,2)</f>
        <v>3.14</v>
      </c>
      <c r="K77" s="19">
        <f>ROUND(I77*K76,2)</f>
        <v>4.18</v>
      </c>
      <c r="L77" s="19">
        <f>ROUND(I77*L76,2)</f>
        <v>6.73</v>
      </c>
      <c r="M77" s="19">
        <f>ROUND(I77*M76,2)</f>
        <v>8.16</v>
      </c>
    </row>
    <row r="78" spans="1:14" ht="12.75" customHeight="1" x14ac:dyDescent="0.2">
      <c r="A78" s="158" t="s">
        <v>102</v>
      </c>
      <c r="B78" s="131"/>
      <c r="C78" s="131"/>
      <c r="D78" s="131"/>
      <c r="E78" s="131"/>
      <c r="F78" s="131"/>
      <c r="G78" s="131"/>
      <c r="H78" s="132"/>
      <c r="I78" s="46" t="s">
        <v>62</v>
      </c>
      <c r="J78" s="43">
        <f>SUM(J34+J61+J70+J75+J77)</f>
        <v>49.355285346281001</v>
      </c>
      <c r="K78" s="43">
        <f>SUM(K34+K61+K70+K75+K77)</f>
        <v>65.78451379504132</v>
      </c>
      <c r="L78" s="43">
        <f>SUM(L34+L61+L70+L75+L77)</f>
        <v>105.86214564598137</v>
      </c>
      <c r="M78" s="43">
        <f>SUM(M34+M61+M70+M75+M77)</f>
        <v>128.40481275086265</v>
      </c>
    </row>
    <row r="79" spans="1:14" ht="15.75" customHeight="1" x14ac:dyDescent="0.2">
      <c r="A79" s="44" t="s">
        <v>9</v>
      </c>
      <c r="B79" s="167" t="s">
        <v>103</v>
      </c>
      <c r="C79" s="131"/>
      <c r="D79" s="131"/>
      <c r="E79" s="131"/>
      <c r="F79" s="131"/>
      <c r="G79" s="131"/>
      <c r="H79" s="132"/>
      <c r="I79" s="11" t="s">
        <v>62</v>
      </c>
      <c r="J79" s="26" t="s">
        <v>62</v>
      </c>
      <c r="K79" s="26" t="s">
        <v>62</v>
      </c>
      <c r="L79" s="26" t="s">
        <v>62</v>
      </c>
      <c r="M79" s="26" t="s">
        <v>62</v>
      </c>
    </row>
    <row r="80" spans="1:14" ht="12.75" customHeight="1" x14ac:dyDescent="0.2">
      <c r="A80" s="10"/>
      <c r="B80" s="160" t="s">
        <v>104</v>
      </c>
      <c r="C80" s="131"/>
      <c r="D80" s="131"/>
      <c r="E80" s="131"/>
      <c r="F80" s="131"/>
      <c r="G80" s="131"/>
      <c r="H80" s="132"/>
      <c r="I80" s="11" t="s">
        <v>62</v>
      </c>
      <c r="J80" s="26" t="s">
        <v>62</v>
      </c>
      <c r="K80" s="26" t="s">
        <v>62</v>
      </c>
      <c r="L80" s="26" t="s">
        <v>62</v>
      </c>
      <c r="M80" s="26" t="s">
        <v>62</v>
      </c>
    </row>
    <row r="81" spans="1:14" ht="12.75" customHeight="1" x14ac:dyDescent="0.2">
      <c r="A81" s="10"/>
      <c r="B81" s="160" t="s">
        <v>144</v>
      </c>
      <c r="C81" s="131"/>
      <c r="D81" s="131"/>
      <c r="E81" s="131"/>
      <c r="F81" s="131"/>
      <c r="G81" s="131"/>
      <c r="H81" s="132"/>
      <c r="I81" s="47">
        <v>7.5999999999999998E-2</v>
      </c>
      <c r="J81" s="19">
        <f t="shared" ref="J81:J82" si="15">ROUND(($J$78/(1-$I$90))*I81,2)</f>
        <v>4.2300000000000004</v>
      </c>
      <c r="K81" s="19">
        <f t="shared" ref="K81:K82" si="16">ROUND(($K$78/(1-$I$90))*I81,2)</f>
        <v>5.63</v>
      </c>
      <c r="L81" s="19">
        <f t="shared" ref="L81:L82" si="17">ROUND(($L$78/(1-$I$90))*I81,2)</f>
        <v>9.07</v>
      </c>
      <c r="M81" s="19">
        <f t="shared" ref="M81:M82" si="18">ROUND(($M$78/(1-$I$90))*I81,2)</f>
        <v>11</v>
      </c>
    </row>
    <row r="82" spans="1:14" ht="12.75" customHeight="1" x14ac:dyDescent="0.2">
      <c r="A82" s="10"/>
      <c r="B82" s="160" t="s">
        <v>145</v>
      </c>
      <c r="C82" s="131"/>
      <c r="D82" s="131"/>
      <c r="E82" s="131"/>
      <c r="F82" s="131"/>
      <c r="G82" s="131"/>
      <c r="H82" s="132"/>
      <c r="I82" s="47">
        <v>1.6500000000000001E-2</v>
      </c>
      <c r="J82" s="19">
        <f t="shared" si="15"/>
        <v>0.92</v>
      </c>
      <c r="K82" s="19">
        <f t="shared" si="16"/>
        <v>1.22</v>
      </c>
      <c r="L82" s="19">
        <f t="shared" si="17"/>
        <v>1.97</v>
      </c>
      <c r="M82" s="19">
        <f t="shared" si="18"/>
        <v>2.39</v>
      </c>
    </row>
    <row r="83" spans="1:14" ht="27" customHeight="1" x14ac:dyDescent="0.2">
      <c r="A83" s="10"/>
      <c r="B83" s="134" t="s">
        <v>107</v>
      </c>
      <c r="C83" s="131"/>
      <c r="D83" s="131"/>
      <c r="E83" s="131"/>
      <c r="F83" s="131"/>
      <c r="G83" s="131"/>
      <c r="H83" s="132"/>
      <c r="I83" s="48" t="s">
        <v>62</v>
      </c>
      <c r="J83" s="26" t="s">
        <v>62</v>
      </c>
      <c r="K83" s="26" t="s">
        <v>62</v>
      </c>
      <c r="L83" s="26" t="s">
        <v>62</v>
      </c>
      <c r="M83" s="26" t="s">
        <v>62</v>
      </c>
    </row>
    <row r="84" spans="1:14" ht="27" customHeight="1" x14ac:dyDescent="0.2">
      <c r="A84" s="10"/>
      <c r="B84" s="134" t="s">
        <v>108</v>
      </c>
      <c r="C84" s="131"/>
      <c r="D84" s="131"/>
      <c r="E84" s="131"/>
      <c r="F84" s="131"/>
      <c r="G84" s="131"/>
      <c r="H84" s="132"/>
      <c r="I84" s="48" t="s">
        <v>62</v>
      </c>
      <c r="J84" s="26" t="s">
        <v>62</v>
      </c>
      <c r="K84" s="26" t="s">
        <v>62</v>
      </c>
      <c r="L84" s="26" t="s">
        <v>62</v>
      </c>
      <c r="M84" s="26" t="s">
        <v>62</v>
      </c>
    </row>
    <row r="85" spans="1:14" ht="12.75" customHeight="1" x14ac:dyDescent="0.2">
      <c r="A85" s="10"/>
      <c r="B85" s="160" t="s">
        <v>109</v>
      </c>
      <c r="C85" s="131"/>
      <c r="D85" s="131"/>
      <c r="E85" s="131"/>
      <c r="F85" s="131"/>
      <c r="G85" s="131"/>
      <c r="H85" s="132"/>
      <c r="I85" s="48" t="s">
        <v>62</v>
      </c>
      <c r="J85" s="26" t="s">
        <v>62</v>
      </c>
      <c r="K85" s="26" t="s">
        <v>62</v>
      </c>
      <c r="L85" s="26" t="s">
        <v>62</v>
      </c>
      <c r="M85" s="26" t="s">
        <v>62</v>
      </c>
    </row>
    <row r="86" spans="1:14" ht="12.75" customHeight="1" x14ac:dyDescent="0.2">
      <c r="A86" s="10"/>
      <c r="B86" s="160" t="s">
        <v>110</v>
      </c>
      <c r="C86" s="131"/>
      <c r="D86" s="131"/>
      <c r="E86" s="131"/>
      <c r="F86" s="131"/>
      <c r="G86" s="131"/>
      <c r="H86" s="132"/>
      <c r="I86" s="48" t="s">
        <v>62</v>
      </c>
      <c r="J86" s="26" t="s">
        <v>62</v>
      </c>
      <c r="K86" s="26" t="s">
        <v>62</v>
      </c>
      <c r="L86" s="26" t="s">
        <v>62</v>
      </c>
      <c r="M86" s="26" t="s">
        <v>62</v>
      </c>
    </row>
    <row r="87" spans="1:14" ht="24.75" customHeight="1" x14ac:dyDescent="0.2">
      <c r="A87" s="110"/>
      <c r="B87" s="235" t="s">
        <v>215</v>
      </c>
      <c r="C87" s="236"/>
      <c r="D87" s="236"/>
      <c r="E87" s="236"/>
      <c r="F87" s="236"/>
      <c r="G87" s="236"/>
      <c r="H87" s="237"/>
      <c r="I87" s="113">
        <v>0.02</v>
      </c>
      <c r="J87" s="111">
        <f>ROUND(($J$78/(1-$I$90))*I87,2)</f>
        <v>1.1100000000000001</v>
      </c>
      <c r="K87" s="111">
        <f>ROUND(($K$78/(1-$I$90))*I87,2)</f>
        <v>1.48</v>
      </c>
      <c r="L87" s="111">
        <f>ROUND(($L$78/(1-$I$90))*I87,2)</f>
        <v>2.39</v>
      </c>
      <c r="M87" s="111">
        <f>ROUND(($M$78/(1-$I$90))*I87,2)</f>
        <v>2.89</v>
      </c>
      <c r="N87" s="112"/>
    </row>
    <row r="88" spans="1:14" ht="12.75" customHeight="1" x14ac:dyDescent="0.2">
      <c r="A88" s="161" t="s">
        <v>37</v>
      </c>
      <c r="B88" s="131"/>
      <c r="C88" s="131"/>
      <c r="D88" s="131"/>
      <c r="E88" s="131"/>
      <c r="F88" s="131"/>
      <c r="G88" s="131"/>
      <c r="H88" s="131"/>
      <c r="I88" s="132"/>
      <c r="J88" s="16">
        <f t="shared" ref="J88:M88" si="19">SUM(J75+J77+J81+J82+J87)</f>
        <v>11.6</v>
      </c>
      <c r="K88" s="16">
        <f t="shared" si="19"/>
        <v>15.44</v>
      </c>
      <c r="L88" s="16">
        <f t="shared" si="19"/>
        <v>24.88</v>
      </c>
      <c r="M88" s="16">
        <f t="shared" si="19"/>
        <v>30.17</v>
      </c>
    </row>
    <row r="89" spans="1:14" ht="12.75" customHeight="1" x14ac:dyDescent="0.2">
      <c r="A89" s="230"/>
      <c r="B89" s="221"/>
      <c r="C89" s="221"/>
      <c r="D89" s="221"/>
      <c r="E89" s="221"/>
      <c r="F89" s="221"/>
      <c r="G89" s="221"/>
      <c r="H89" s="221"/>
      <c r="I89" s="221"/>
      <c r="J89" s="221"/>
      <c r="K89" s="221"/>
      <c r="L89" s="221"/>
      <c r="M89" s="222"/>
    </row>
    <row r="90" spans="1:14" ht="14.25" customHeight="1" x14ac:dyDescent="0.2">
      <c r="A90" s="169" t="s">
        <v>111</v>
      </c>
      <c r="B90" s="131"/>
      <c r="C90" s="131"/>
      <c r="D90" s="131"/>
      <c r="E90" s="131"/>
      <c r="F90" s="131"/>
      <c r="G90" s="131"/>
      <c r="H90" s="132"/>
      <c r="I90" s="49">
        <f t="shared" ref="I90:J90" si="20">SUM(I81:I87)</f>
        <v>0.1125</v>
      </c>
      <c r="J90" s="43">
        <f t="shared" si="20"/>
        <v>6.2600000000000007</v>
      </c>
    </row>
    <row r="91" spans="1:14" ht="12.75" customHeight="1" x14ac:dyDescent="0.2">
      <c r="A91" s="170" t="s">
        <v>112</v>
      </c>
      <c r="B91" s="171"/>
      <c r="C91" s="172"/>
      <c r="D91" s="179" t="s">
        <v>113</v>
      </c>
      <c r="E91" s="131"/>
      <c r="F91" s="131"/>
      <c r="G91" s="131"/>
      <c r="H91" s="131"/>
      <c r="I91" s="131"/>
      <c r="J91" s="132"/>
    </row>
    <row r="92" spans="1:14" ht="12.75" customHeight="1" x14ac:dyDescent="0.2">
      <c r="A92" s="173"/>
      <c r="B92" s="174"/>
      <c r="C92" s="175"/>
      <c r="D92" s="179" t="s">
        <v>114</v>
      </c>
      <c r="E92" s="131"/>
      <c r="F92" s="131"/>
      <c r="G92" s="131"/>
      <c r="H92" s="131"/>
      <c r="I92" s="131"/>
      <c r="J92" s="132"/>
    </row>
    <row r="93" spans="1:14" ht="12.75" customHeight="1" x14ac:dyDescent="0.2">
      <c r="A93" s="176"/>
      <c r="B93" s="177"/>
      <c r="C93" s="178"/>
      <c r="D93" s="179" t="s">
        <v>115</v>
      </c>
      <c r="E93" s="131"/>
      <c r="F93" s="131"/>
      <c r="G93" s="131"/>
      <c r="H93" s="131"/>
      <c r="I93" s="131"/>
      <c r="J93" s="132"/>
    </row>
    <row r="94" spans="1:14" ht="12.75" customHeight="1" x14ac:dyDescent="0.2">
      <c r="A94" s="206"/>
      <c r="B94" s="198"/>
      <c r="C94" s="198"/>
      <c r="D94" s="198"/>
      <c r="E94" s="198"/>
      <c r="F94" s="198"/>
      <c r="G94" s="198"/>
      <c r="H94" s="198"/>
      <c r="I94" s="198"/>
      <c r="J94" s="198"/>
      <c r="K94" s="198"/>
      <c r="L94" s="198"/>
      <c r="M94" s="199"/>
    </row>
    <row r="95" spans="1:14" ht="15.75" customHeight="1" x14ac:dyDescent="0.2">
      <c r="A95" s="233" t="s">
        <v>146</v>
      </c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</row>
    <row r="96" spans="1:14" ht="14.25" customHeight="1" x14ac:dyDescent="0.2">
      <c r="A96" s="181" t="s">
        <v>117</v>
      </c>
      <c r="B96" s="131"/>
      <c r="C96" s="131"/>
      <c r="D96" s="131"/>
      <c r="E96" s="131"/>
      <c r="F96" s="131"/>
      <c r="G96" s="131"/>
      <c r="H96" s="131"/>
      <c r="I96" s="132"/>
      <c r="J96" s="50" t="s">
        <v>34</v>
      </c>
      <c r="K96" s="50" t="s">
        <v>34</v>
      </c>
      <c r="L96" s="50" t="s">
        <v>34</v>
      </c>
      <c r="M96" s="50" t="s">
        <v>34</v>
      </c>
    </row>
    <row r="97" spans="1:14" ht="14.25" customHeight="1" x14ac:dyDescent="0.2">
      <c r="A97" s="51" t="s">
        <v>5</v>
      </c>
      <c r="B97" s="182" t="s">
        <v>118</v>
      </c>
      <c r="C97" s="131"/>
      <c r="D97" s="131"/>
      <c r="E97" s="131"/>
      <c r="F97" s="131"/>
      <c r="G97" s="131"/>
      <c r="H97" s="131"/>
      <c r="I97" s="132"/>
      <c r="J97" s="39">
        <f>J34</f>
        <v>27.747049586776861</v>
      </c>
      <c r="K97" s="39">
        <f>K34</f>
        <v>36.996066115702476</v>
      </c>
      <c r="L97" s="39">
        <f>L34</f>
        <v>59.518943694840004</v>
      </c>
      <c r="M97" s="39">
        <f>M34</f>
        <v>72.20330874455999</v>
      </c>
    </row>
    <row r="98" spans="1:14" ht="14.25" customHeight="1" x14ac:dyDescent="0.2">
      <c r="A98" s="51" t="s">
        <v>7</v>
      </c>
      <c r="B98" s="182" t="s">
        <v>30</v>
      </c>
      <c r="C98" s="131"/>
      <c r="D98" s="131"/>
      <c r="E98" s="131"/>
      <c r="F98" s="131"/>
      <c r="G98" s="131"/>
      <c r="H98" s="131"/>
      <c r="I98" s="132"/>
      <c r="J98" s="39">
        <f>J61</f>
        <v>14.530000000000001</v>
      </c>
      <c r="K98" s="39">
        <f>K61</f>
        <v>19.350000000000001</v>
      </c>
      <c r="L98" s="39">
        <f>L61</f>
        <v>31.160000000000004</v>
      </c>
      <c r="M98" s="39">
        <f>M61</f>
        <v>37.769999999999996</v>
      </c>
    </row>
    <row r="99" spans="1:14" ht="14.25" customHeight="1" x14ac:dyDescent="0.2">
      <c r="A99" s="51" t="s">
        <v>9</v>
      </c>
      <c r="B99" s="182" t="s">
        <v>119</v>
      </c>
      <c r="C99" s="131"/>
      <c r="D99" s="131"/>
      <c r="E99" s="131"/>
      <c r="F99" s="131"/>
      <c r="G99" s="131"/>
      <c r="H99" s="131"/>
      <c r="I99" s="132"/>
      <c r="J99" s="39">
        <f t="shared" ref="J99:M99" si="21">J70</f>
        <v>1.7382357595041324</v>
      </c>
      <c r="K99" s="39">
        <f t="shared" si="21"/>
        <v>2.3284476793388427</v>
      </c>
      <c r="L99" s="39">
        <f t="shared" si="21"/>
        <v>3.7332019511413721</v>
      </c>
      <c r="M99" s="39">
        <f t="shared" si="21"/>
        <v>4.5415040063026479</v>
      </c>
    </row>
    <row r="100" spans="1:14" ht="14.25" customHeight="1" x14ac:dyDescent="0.2">
      <c r="A100" s="186" t="s">
        <v>122</v>
      </c>
      <c r="B100" s="131"/>
      <c r="C100" s="131"/>
      <c r="D100" s="131"/>
      <c r="E100" s="131"/>
      <c r="F100" s="131"/>
      <c r="G100" s="131"/>
      <c r="H100" s="131"/>
      <c r="I100" s="132"/>
      <c r="J100" s="40">
        <f>SUM(J97:J99)</f>
        <v>44.015285346280997</v>
      </c>
      <c r="K100" s="40">
        <f t="shared" ref="K100:M100" si="22">SUM(K97:K99)</f>
        <v>58.674513795041321</v>
      </c>
      <c r="L100" s="40">
        <f t="shared" si="22"/>
        <v>94.412145645981369</v>
      </c>
      <c r="M100" s="40">
        <f t="shared" si="22"/>
        <v>114.51481275086263</v>
      </c>
    </row>
    <row r="101" spans="1:14" ht="14.25" customHeight="1" x14ac:dyDescent="0.2">
      <c r="A101" s="51" t="s">
        <v>52</v>
      </c>
      <c r="B101" s="182" t="s">
        <v>123</v>
      </c>
      <c r="C101" s="131"/>
      <c r="D101" s="131"/>
      <c r="E101" s="131"/>
      <c r="F101" s="131"/>
      <c r="G101" s="131"/>
      <c r="H101" s="131"/>
      <c r="I101" s="132"/>
      <c r="J101" s="39">
        <f>J88</f>
        <v>11.6</v>
      </c>
      <c r="K101" s="39">
        <f t="shared" ref="K101:M101" si="23">K88</f>
        <v>15.44</v>
      </c>
      <c r="L101" s="39">
        <f t="shared" si="23"/>
        <v>24.88</v>
      </c>
      <c r="M101" s="39">
        <f t="shared" si="23"/>
        <v>30.17</v>
      </c>
    </row>
    <row r="102" spans="1:14" ht="14.25" customHeight="1" x14ac:dyDescent="0.2">
      <c r="A102" s="186" t="s">
        <v>124</v>
      </c>
      <c r="B102" s="131"/>
      <c r="C102" s="131"/>
      <c r="D102" s="131"/>
      <c r="E102" s="131"/>
      <c r="F102" s="131"/>
      <c r="G102" s="131"/>
      <c r="H102" s="131"/>
      <c r="I102" s="132"/>
      <c r="J102" s="40">
        <f t="shared" ref="J102:M102" si="24">SUM(J100:J101)</f>
        <v>55.615285346280999</v>
      </c>
      <c r="K102" s="40">
        <f t="shared" si="24"/>
        <v>74.114513795041319</v>
      </c>
      <c r="L102" s="40">
        <f t="shared" si="24"/>
        <v>119.29214564598136</v>
      </c>
      <c r="M102" s="40">
        <f t="shared" si="24"/>
        <v>144.68481275086265</v>
      </c>
    </row>
    <row r="103" spans="1:14" ht="12.75" customHeight="1" x14ac:dyDescent="0.2">
      <c r="A103" s="232"/>
      <c r="B103" s="221"/>
      <c r="C103" s="221"/>
      <c r="D103" s="221"/>
      <c r="E103" s="221"/>
      <c r="F103" s="221"/>
      <c r="G103" s="221"/>
      <c r="H103" s="221"/>
      <c r="I103" s="221"/>
      <c r="J103" s="221"/>
      <c r="K103" s="221"/>
      <c r="L103" s="221"/>
      <c r="M103" s="222"/>
    </row>
    <row r="104" spans="1:14" ht="27" customHeight="1" x14ac:dyDescent="0.2">
      <c r="A104" s="233" t="s">
        <v>147</v>
      </c>
      <c r="B104" s="177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</row>
    <row r="105" spans="1:14" ht="12.75" customHeight="1" x14ac:dyDescent="0.2">
      <c r="A105" s="183" t="s">
        <v>148</v>
      </c>
      <c r="B105" s="132"/>
      <c r="C105" s="183" t="s">
        <v>149</v>
      </c>
      <c r="D105" s="132"/>
      <c r="E105" s="54" t="s">
        <v>150</v>
      </c>
      <c r="F105" s="183" t="s">
        <v>151</v>
      </c>
      <c r="G105" s="131"/>
      <c r="H105" s="132"/>
      <c r="I105" s="183" t="s">
        <v>152</v>
      </c>
      <c r="J105" s="131"/>
      <c r="K105" s="132"/>
      <c r="L105" s="54" t="s">
        <v>153</v>
      </c>
      <c r="M105" s="54" t="s">
        <v>154</v>
      </c>
    </row>
    <row r="106" spans="1:14" ht="12.75" customHeight="1" x14ac:dyDescent="0.2">
      <c r="A106" s="238" t="s">
        <v>155</v>
      </c>
      <c r="B106" s="172"/>
      <c r="C106" s="231" t="s">
        <v>156</v>
      </c>
      <c r="D106" s="132"/>
      <c r="E106" s="55">
        <f>J102</f>
        <v>55.615285346280999</v>
      </c>
      <c r="F106" s="185">
        <v>25</v>
      </c>
      <c r="G106" s="131"/>
      <c r="H106" s="132"/>
      <c r="I106" s="234">
        <f>E106*F106</f>
        <v>1390.382133657025</v>
      </c>
      <c r="J106" s="171"/>
      <c r="K106" s="171"/>
      <c r="L106" s="56">
        <v>1</v>
      </c>
      <c r="M106" s="57">
        <f>I106*L106</f>
        <v>1390.382133657025</v>
      </c>
    </row>
    <row r="107" spans="1:14" ht="12.75" customHeight="1" x14ac:dyDescent="0.2">
      <c r="A107" s="173"/>
      <c r="B107" s="175"/>
      <c r="C107" s="231" t="s">
        <v>157</v>
      </c>
      <c r="D107" s="132"/>
      <c r="E107" s="55">
        <f>K102</f>
        <v>74.114513795041319</v>
      </c>
      <c r="F107" s="185">
        <v>16</v>
      </c>
      <c r="G107" s="131"/>
      <c r="H107" s="132"/>
      <c r="I107" s="234">
        <f t="shared" ref="I107:I109" si="25">E107*F107</f>
        <v>1185.8322207206611</v>
      </c>
      <c r="J107" s="171"/>
      <c r="K107" s="171"/>
      <c r="L107" s="58">
        <v>1</v>
      </c>
      <c r="M107" s="57">
        <f t="shared" ref="M107:M109" si="26">I107*L107</f>
        <v>1185.8322207206611</v>
      </c>
      <c r="N107">
        <f>SUM(F106:H109)*12</f>
        <v>564</v>
      </c>
    </row>
    <row r="108" spans="1:14" ht="12.75" customHeight="1" x14ac:dyDescent="0.2">
      <c r="A108" s="173"/>
      <c r="B108" s="175"/>
      <c r="C108" s="231" t="s">
        <v>158</v>
      </c>
      <c r="D108" s="132"/>
      <c r="E108" s="55">
        <f>L102</f>
        <v>119.29214564598136</v>
      </c>
      <c r="F108" s="185">
        <v>4</v>
      </c>
      <c r="G108" s="131"/>
      <c r="H108" s="132"/>
      <c r="I108" s="234">
        <f t="shared" si="25"/>
        <v>477.16858258392546</v>
      </c>
      <c r="J108" s="171"/>
      <c r="K108" s="171"/>
      <c r="L108" s="58">
        <v>1</v>
      </c>
      <c r="M108" s="57">
        <f t="shared" si="26"/>
        <v>477.16858258392546</v>
      </c>
    </row>
    <row r="109" spans="1:14" ht="12.75" customHeight="1" x14ac:dyDescent="0.2">
      <c r="A109" s="176"/>
      <c r="B109" s="178"/>
      <c r="C109" s="231" t="s">
        <v>159</v>
      </c>
      <c r="D109" s="132"/>
      <c r="E109" s="55">
        <f>M102</f>
        <v>144.68481275086265</v>
      </c>
      <c r="F109" s="185">
        <v>2</v>
      </c>
      <c r="G109" s="131"/>
      <c r="H109" s="132"/>
      <c r="I109" s="234">
        <f t="shared" si="25"/>
        <v>289.3696255017253</v>
      </c>
      <c r="J109" s="171"/>
      <c r="K109" s="171"/>
      <c r="L109" s="58">
        <v>1</v>
      </c>
      <c r="M109" s="57">
        <f t="shared" si="26"/>
        <v>289.3696255017253</v>
      </c>
    </row>
    <row r="110" spans="1:14" ht="12.75" customHeight="1" x14ac:dyDescent="0.2">
      <c r="A110" s="239" t="s">
        <v>160</v>
      </c>
      <c r="B110" s="131"/>
      <c r="C110" s="131"/>
      <c r="D110" s="131"/>
      <c r="E110" s="131"/>
      <c r="F110" s="131"/>
      <c r="G110" s="131"/>
      <c r="H110" s="131"/>
      <c r="I110" s="131"/>
      <c r="J110" s="131"/>
      <c r="K110" s="131"/>
      <c r="L110" s="132"/>
      <c r="M110" s="59">
        <f>SUM(M106:M109)</f>
        <v>3342.7525624633367</v>
      </c>
    </row>
    <row r="111" spans="1:14" ht="12.75" customHeight="1" x14ac:dyDescent="0.2">
      <c r="A111" s="232"/>
      <c r="B111" s="221"/>
      <c r="C111" s="221"/>
      <c r="D111" s="221"/>
      <c r="E111" s="221"/>
      <c r="F111" s="221"/>
      <c r="G111" s="221"/>
      <c r="H111" s="221"/>
      <c r="I111" s="221"/>
      <c r="J111" s="221"/>
      <c r="K111" s="221"/>
      <c r="L111" s="221"/>
      <c r="M111" s="222"/>
    </row>
    <row r="112" spans="1:14" ht="15.75" customHeight="1" x14ac:dyDescent="0.2">
      <c r="A112" s="233" t="s">
        <v>161</v>
      </c>
      <c r="B112" s="177"/>
      <c r="C112" s="177"/>
      <c r="D112" s="177"/>
      <c r="E112" s="177"/>
      <c r="F112" s="177"/>
      <c r="G112" s="177"/>
      <c r="H112" s="177"/>
      <c r="I112" s="177"/>
      <c r="J112" s="177"/>
      <c r="K112" s="177"/>
      <c r="L112" s="177"/>
      <c r="M112" s="177"/>
    </row>
    <row r="113" spans="1:13" ht="12.75" customHeight="1" x14ac:dyDescent="0.2">
      <c r="A113" s="183" t="s">
        <v>162</v>
      </c>
      <c r="B113" s="131"/>
      <c r="C113" s="131"/>
      <c r="D113" s="131"/>
      <c r="E113" s="131"/>
      <c r="F113" s="131"/>
      <c r="G113" s="131"/>
      <c r="H113" s="131"/>
      <c r="I113" s="131"/>
      <c r="J113" s="131"/>
      <c r="K113" s="131"/>
      <c r="L113" s="132"/>
      <c r="M113" s="60">
        <f>M110*24</f>
        <v>80226.061499120086</v>
      </c>
    </row>
    <row r="114" spans="1:13" ht="12.75" customHeight="1" x14ac:dyDescent="0.2"/>
    <row r="115" spans="1:13" ht="12.75" customHeight="1" x14ac:dyDescent="0.2"/>
    <row r="116" spans="1:13" ht="12.75" customHeight="1" x14ac:dyDescent="0.2"/>
    <row r="117" spans="1:13" ht="12.75" customHeight="1" x14ac:dyDescent="0.2">
      <c r="C117" s="231"/>
      <c r="D117" s="132"/>
      <c r="E117" s="61"/>
    </row>
    <row r="118" spans="1:13" ht="12.75" customHeight="1" x14ac:dyDescent="0.2">
      <c r="C118" s="231"/>
      <c r="D118" s="132"/>
      <c r="E118" s="61"/>
      <c r="L118" s="62"/>
    </row>
    <row r="119" spans="1:13" ht="12.75" customHeight="1" x14ac:dyDescent="0.2">
      <c r="C119" s="231"/>
      <c r="D119" s="132"/>
      <c r="E119" s="61"/>
    </row>
    <row r="120" spans="1:13" ht="12.75" customHeight="1" x14ac:dyDescent="0.2">
      <c r="C120" s="231"/>
      <c r="D120" s="132"/>
      <c r="E120" s="61"/>
    </row>
    <row r="121" spans="1:13" ht="12.75" customHeight="1" x14ac:dyDescent="0.2"/>
    <row r="122" spans="1:13" ht="12.75" customHeight="1" x14ac:dyDescent="0.2"/>
    <row r="123" spans="1:13" ht="12.75" customHeight="1" x14ac:dyDescent="0.2"/>
    <row r="124" spans="1:13" ht="12.75" customHeight="1" x14ac:dyDescent="0.2"/>
    <row r="125" spans="1:13" ht="12.75" customHeight="1" x14ac:dyDescent="0.2"/>
    <row r="126" spans="1:13" ht="12.75" customHeight="1" x14ac:dyDescent="0.2"/>
    <row r="127" spans="1:13" ht="12.75" customHeight="1" x14ac:dyDescent="0.2"/>
    <row r="128" spans="1:13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149">
    <mergeCell ref="C119:D119"/>
    <mergeCell ref="C120:D120"/>
    <mergeCell ref="A106:B109"/>
    <mergeCell ref="C108:D108"/>
    <mergeCell ref="C109:D109"/>
    <mergeCell ref="A111:M111"/>
    <mergeCell ref="A112:M112"/>
    <mergeCell ref="A113:L113"/>
    <mergeCell ref="F106:H106"/>
    <mergeCell ref="I106:K106"/>
    <mergeCell ref="F108:H108"/>
    <mergeCell ref="I108:K108"/>
    <mergeCell ref="F109:H109"/>
    <mergeCell ref="I109:K109"/>
    <mergeCell ref="A110:L110"/>
    <mergeCell ref="A96:I96"/>
    <mergeCell ref="B97:I97"/>
    <mergeCell ref="B98:I98"/>
    <mergeCell ref="B99:I99"/>
    <mergeCell ref="A100:I100"/>
    <mergeCell ref="B101:I101"/>
    <mergeCell ref="C105:D105"/>
    <mergeCell ref="C106:D106"/>
    <mergeCell ref="C118:D118"/>
    <mergeCell ref="C117:D117"/>
    <mergeCell ref="A88:I88"/>
    <mergeCell ref="A89:M89"/>
    <mergeCell ref="A90:H90"/>
    <mergeCell ref="A91:C93"/>
    <mergeCell ref="D91:J91"/>
    <mergeCell ref="D92:J92"/>
    <mergeCell ref="D93:J93"/>
    <mergeCell ref="A94:M94"/>
    <mergeCell ref="A95:M95"/>
    <mergeCell ref="B73:H73"/>
    <mergeCell ref="A74:H74"/>
    <mergeCell ref="C107:D107"/>
    <mergeCell ref="F107:H107"/>
    <mergeCell ref="A102:I102"/>
    <mergeCell ref="A103:M103"/>
    <mergeCell ref="A104:M104"/>
    <mergeCell ref="A105:B105"/>
    <mergeCell ref="F105:H105"/>
    <mergeCell ref="I105:K105"/>
    <mergeCell ref="I107:K107"/>
    <mergeCell ref="B75:H75"/>
    <mergeCell ref="A76:H76"/>
    <mergeCell ref="B77:H77"/>
    <mergeCell ref="A78:H78"/>
    <mergeCell ref="B79:H79"/>
    <mergeCell ref="B80:H80"/>
    <mergeCell ref="B81:H81"/>
    <mergeCell ref="B82:H82"/>
    <mergeCell ref="B83:H83"/>
    <mergeCell ref="B84:H84"/>
    <mergeCell ref="B85:H85"/>
    <mergeCell ref="B86:H86"/>
    <mergeCell ref="B87:H87"/>
    <mergeCell ref="B65:I65"/>
    <mergeCell ref="B66:I66"/>
    <mergeCell ref="B68:I68"/>
    <mergeCell ref="B69:H69"/>
    <mergeCell ref="A70:I70"/>
    <mergeCell ref="A71:M71"/>
    <mergeCell ref="A72:J72"/>
    <mergeCell ref="B67:I67"/>
    <mergeCell ref="A56:M56"/>
    <mergeCell ref="A57:M57"/>
    <mergeCell ref="B58:I58"/>
    <mergeCell ref="C59:I59"/>
    <mergeCell ref="C60:I60"/>
    <mergeCell ref="A61:I61"/>
    <mergeCell ref="A62:M62"/>
    <mergeCell ref="A63:J63"/>
    <mergeCell ref="B64:I64"/>
    <mergeCell ref="B47:H47"/>
    <mergeCell ref="B48:H48"/>
    <mergeCell ref="B49:D49"/>
    <mergeCell ref="B50:H50"/>
    <mergeCell ref="B51:H51"/>
    <mergeCell ref="B52:H52"/>
    <mergeCell ref="B53:H53"/>
    <mergeCell ref="B54:H54"/>
    <mergeCell ref="A55:H55"/>
    <mergeCell ref="B38:I38"/>
    <mergeCell ref="B39:H39"/>
    <mergeCell ref="B40:H40"/>
    <mergeCell ref="A41:I41"/>
    <mergeCell ref="B42:I42"/>
    <mergeCell ref="A43:I43"/>
    <mergeCell ref="A44:M44"/>
    <mergeCell ref="A45:M45"/>
    <mergeCell ref="B46:H46"/>
    <mergeCell ref="A28:I28"/>
    <mergeCell ref="B29:G29"/>
    <mergeCell ref="H29:I29"/>
    <mergeCell ref="B30:I30"/>
    <mergeCell ref="B31:I31"/>
    <mergeCell ref="A34:I34"/>
    <mergeCell ref="A35:M35"/>
    <mergeCell ref="A36:J36"/>
    <mergeCell ref="A37:M37"/>
    <mergeCell ref="B32:I32"/>
    <mergeCell ref="B33:I33"/>
    <mergeCell ref="A21:M21"/>
    <mergeCell ref="A22:L22"/>
    <mergeCell ref="B23:G23"/>
    <mergeCell ref="B24:G24"/>
    <mergeCell ref="B25:G25"/>
    <mergeCell ref="B26:G26"/>
    <mergeCell ref="A27:M27"/>
    <mergeCell ref="H20:J20"/>
    <mergeCell ref="K20:M20"/>
    <mergeCell ref="B18:G18"/>
    <mergeCell ref="H18:J18"/>
    <mergeCell ref="K18:M18"/>
    <mergeCell ref="B19:G19"/>
    <mergeCell ref="H19:J19"/>
    <mergeCell ref="K19:M19"/>
    <mergeCell ref="B20:G20"/>
    <mergeCell ref="A13:M13"/>
    <mergeCell ref="A14:M14"/>
    <mergeCell ref="A15:M15"/>
    <mergeCell ref="B16:G16"/>
    <mergeCell ref="H16:J16"/>
    <mergeCell ref="K16:M16"/>
    <mergeCell ref="B17:G17"/>
    <mergeCell ref="H17:J17"/>
    <mergeCell ref="K17:M17"/>
    <mergeCell ref="B8:G8"/>
    <mergeCell ref="K8:M8"/>
    <mergeCell ref="H9:J9"/>
    <mergeCell ref="K9:M9"/>
    <mergeCell ref="B9:G9"/>
    <mergeCell ref="B10:G10"/>
    <mergeCell ref="K10:M10"/>
    <mergeCell ref="A11:M11"/>
    <mergeCell ref="A12:M12"/>
    <mergeCell ref="A1:M1"/>
    <mergeCell ref="A2:M2"/>
    <mergeCell ref="A3:G3"/>
    <mergeCell ref="H3:J3"/>
    <mergeCell ref="A4:G4"/>
    <mergeCell ref="H4:J4"/>
    <mergeCell ref="A6:M6"/>
    <mergeCell ref="B7:G7"/>
    <mergeCell ref="H7:J7"/>
    <mergeCell ref="A5:G5"/>
    <mergeCell ref="H5:J5"/>
  </mergeCells>
  <pageMargins left="0.84" right="0.25" top="0.75" bottom="0.75" header="0.3" footer="0.3"/>
  <pageSetup paperSize="9" scale="95" orientation="landscape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H5" sqref="H5:J5"/>
    </sheetView>
  </sheetViews>
  <sheetFormatPr defaultColWidth="14.42578125" defaultRowHeight="15" customHeight="1" x14ac:dyDescent="0.2"/>
  <cols>
    <col min="1" max="1" width="12.5703125" customWidth="1"/>
    <col min="2" max="4" width="11" customWidth="1"/>
    <col min="5" max="5" width="12.42578125" customWidth="1"/>
    <col min="6" max="6" width="12.7109375" customWidth="1"/>
    <col min="7" max="7" width="11" customWidth="1"/>
    <col min="8" max="8" width="12.85546875" customWidth="1"/>
    <col min="9" max="9" width="12.42578125" customWidth="1"/>
    <col min="10" max="10" width="15" customWidth="1"/>
    <col min="11" max="26" width="8" customWidth="1"/>
  </cols>
  <sheetData>
    <row r="1" spans="1:10" ht="24" customHeight="1" x14ac:dyDescent="0.2">
      <c r="A1" s="130" t="s">
        <v>0</v>
      </c>
      <c r="B1" s="131"/>
      <c r="C1" s="131"/>
      <c r="D1" s="131"/>
      <c r="E1" s="131"/>
      <c r="F1" s="131"/>
      <c r="G1" s="131"/>
      <c r="H1" s="131"/>
      <c r="I1" s="131"/>
      <c r="J1" s="132"/>
    </row>
    <row r="2" spans="1:10" ht="46.5" customHeight="1" x14ac:dyDescent="0.2">
      <c r="A2" s="133" t="s">
        <v>260</v>
      </c>
      <c r="B2" s="131"/>
      <c r="C2" s="131"/>
      <c r="D2" s="131"/>
      <c r="E2" s="131"/>
      <c r="F2" s="131"/>
      <c r="G2" s="131"/>
      <c r="H2" s="131"/>
      <c r="I2" s="131"/>
      <c r="J2" s="132"/>
    </row>
    <row r="3" spans="1:10" ht="12.75" customHeight="1" x14ac:dyDescent="0.2">
      <c r="A3" s="134" t="s">
        <v>1</v>
      </c>
      <c r="B3" s="131"/>
      <c r="C3" s="131"/>
      <c r="D3" s="131"/>
      <c r="E3" s="131"/>
      <c r="F3" s="131"/>
      <c r="G3" s="132"/>
      <c r="H3" s="135" t="str">
        <f>MOTORISTA!H3</f>
        <v>23164.000335.2024-36</v>
      </c>
      <c r="I3" s="131"/>
      <c r="J3" s="132"/>
    </row>
    <row r="4" spans="1:10" ht="12.75" customHeight="1" x14ac:dyDescent="0.2">
      <c r="A4" s="134" t="s">
        <v>2</v>
      </c>
      <c r="B4" s="131"/>
      <c r="C4" s="131"/>
      <c r="D4" s="131"/>
      <c r="E4" s="131"/>
      <c r="F4" s="131"/>
      <c r="G4" s="132"/>
      <c r="H4" s="136" t="str">
        <f>MOTORISTA!H4</f>
        <v>90001/2024</v>
      </c>
      <c r="I4" s="131"/>
      <c r="J4" s="132"/>
    </row>
    <row r="5" spans="1:10" ht="12.75" customHeight="1" x14ac:dyDescent="0.2">
      <c r="A5" s="139" t="s">
        <v>3</v>
      </c>
      <c r="B5" s="140"/>
      <c r="C5" s="140"/>
      <c r="D5" s="140"/>
      <c r="E5" s="140"/>
      <c r="F5" s="140"/>
      <c r="G5" s="140"/>
      <c r="H5" s="138">
        <f>MOTORISTA!H5</f>
        <v>45491</v>
      </c>
      <c r="I5" s="240"/>
      <c r="J5" s="241"/>
    </row>
    <row r="6" spans="1:10" ht="15" customHeight="1" x14ac:dyDescent="0.2">
      <c r="A6" s="137" t="s">
        <v>4</v>
      </c>
      <c r="B6" s="131"/>
      <c r="C6" s="131"/>
      <c r="D6" s="131"/>
      <c r="E6" s="131"/>
      <c r="F6" s="131"/>
      <c r="G6" s="131"/>
      <c r="H6" s="131"/>
      <c r="I6" s="131"/>
      <c r="J6" s="132"/>
    </row>
    <row r="7" spans="1:10" ht="12.75" customHeight="1" x14ac:dyDescent="0.2">
      <c r="A7" s="1" t="s">
        <v>5</v>
      </c>
      <c r="B7" s="134" t="s">
        <v>6</v>
      </c>
      <c r="C7" s="131"/>
      <c r="D7" s="131"/>
      <c r="E7" s="131"/>
      <c r="F7" s="131"/>
      <c r="G7" s="132"/>
      <c r="H7" s="138">
        <f>MOTORISTA!H7</f>
        <v>45491</v>
      </c>
      <c r="I7" s="131"/>
      <c r="J7" s="132"/>
    </row>
    <row r="8" spans="1:10" ht="12.75" customHeight="1" x14ac:dyDescent="0.2">
      <c r="A8" s="1" t="s">
        <v>7</v>
      </c>
      <c r="B8" s="134" t="s">
        <v>8</v>
      </c>
      <c r="C8" s="131"/>
      <c r="D8" s="131"/>
      <c r="E8" s="131"/>
      <c r="F8" s="131"/>
      <c r="G8" s="132"/>
      <c r="H8" s="138" t="str">
        <f>MOTORISTA!H8</f>
        <v>SAPUCAIA DO SUL/RS</v>
      </c>
      <c r="I8" s="131"/>
      <c r="J8" s="132"/>
    </row>
    <row r="9" spans="1:10" ht="12.75" customHeight="1" x14ac:dyDescent="0.2">
      <c r="A9" s="1" t="s">
        <v>9</v>
      </c>
      <c r="B9" s="134" t="s">
        <v>10</v>
      </c>
      <c r="C9" s="131"/>
      <c r="D9" s="131"/>
      <c r="E9" s="131"/>
      <c r="F9" s="131"/>
      <c r="G9" s="132"/>
      <c r="H9" s="138" t="str">
        <f>MOTORISTA!H9</f>
        <v>SINDIRODOSUL-RS002738/2023</v>
      </c>
      <c r="I9" s="131"/>
      <c r="J9" s="132"/>
    </row>
    <row r="10" spans="1:10" ht="12.75" customHeight="1" x14ac:dyDescent="0.2">
      <c r="A10" s="1" t="s">
        <v>11</v>
      </c>
      <c r="B10" s="134" t="s">
        <v>12</v>
      </c>
      <c r="C10" s="131"/>
      <c r="D10" s="131"/>
      <c r="E10" s="131"/>
      <c r="F10" s="131"/>
      <c r="G10" s="132"/>
      <c r="H10" s="135">
        <f>MOTORISTA!H10</f>
        <v>24</v>
      </c>
      <c r="I10" s="131"/>
      <c r="J10" s="132"/>
    </row>
    <row r="11" spans="1:10" ht="15.75" customHeight="1" x14ac:dyDescent="0.2">
      <c r="A11" s="145" t="s">
        <v>13</v>
      </c>
      <c r="B11" s="131"/>
      <c r="C11" s="131"/>
      <c r="D11" s="131"/>
      <c r="E11" s="131"/>
      <c r="F11" s="131"/>
      <c r="G11" s="131"/>
      <c r="H11" s="131"/>
      <c r="I11" s="131"/>
      <c r="J11" s="132"/>
    </row>
    <row r="12" spans="1:10" ht="12.75" customHeight="1" x14ac:dyDescent="0.2">
      <c r="A12" s="146"/>
      <c r="B12" s="131"/>
      <c r="C12" s="131"/>
      <c r="D12" s="131"/>
      <c r="E12" s="131"/>
      <c r="F12" s="131"/>
      <c r="G12" s="131"/>
      <c r="H12" s="131"/>
      <c r="I12" s="131"/>
      <c r="J12" s="132"/>
    </row>
    <row r="13" spans="1:10" ht="15.75" customHeight="1" x14ac:dyDescent="0.2">
      <c r="A13" s="149" t="s">
        <v>15</v>
      </c>
      <c r="B13" s="131"/>
      <c r="C13" s="131"/>
      <c r="D13" s="131"/>
      <c r="E13" s="131"/>
      <c r="F13" s="131"/>
      <c r="G13" s="131"/>
      <c r="H13" s="131"/>
      <c r="I13" s="131"/>
      <c r="J13" s="132"/>
    </row>
    <row r="14" spans="1:10" ht="15.75" customHeight="1" x14ac:dyDescent="0.2">
      <c r="A14" s="1">
        <v>1</v>
      </c>
      <c r="B14" s="134" t="s">
        <v>16</v>
      </c>
      <c r="C14" s="131"/>
      <c r="D14" s="131"/>
      <c r="E14" s="131"/>
      <c r="F14" s="131"/>
      <c r="G14" s="132"/>
      <c r="H14" s="150" t="s">
        <v>17</v>
      </c>
      <c r="I14" s="131"/>
      <c r="J14" s="132"/>
    </row>
    <row r="15" spans="1:10" ht="15.75" customHeight="1" x14ac:dyDescent="0.2">
      <c r="A15" s="1">
        <v>2</v>
      </c>
      <c r="B15" s="134" t="s">
        <v>18</v>
      </c>
      <c r="C15" s="131"/>
      <c r="D15" s="131"/>
      <c r="E15" s="131"/>
      <c r="F15" s="131"/>
      <c r="G15" s="132"/>
      <c r="H15" s="150" t="s">
        <v>19</v>
      </c>
      <c r="I15" s="131"/>
      <c r="J15" s="132"/>
    </row>
    <row r="16" spans="1:10" ht="15.75" customHeight="1" x14ac:dyDescent="0.2">
      <c r="A16" s="1">
        <v>3</v>
      </c>
      <c r="B16" s="134" t="s">
        <v>20</v>
      </c>
      <c r="C16" s="131"/>
      <c r="D16" s="131"/>
      <c r="E16" s="131"/>
      <c r="F16" s="131"/>
      <c r="G16" s="132"/>
      <c r="H16" s="151">
        <f>MOTORISTA!H18</f>
        <v>3443.48</v>
      </c>
      <c r="I16" s="131"/>
      <c r="J16" s="132"/>
    </row>
    <row r="17" spans="1:26" ht="15.75" customHeight="1" x14ac:dyDescent="0.2">
      <c r="A17" s="1">
        <v>4</v>
      </c>
      <c r="B17" s="134" t="s">
        <v>21</v>
      </c>
      <c r="C17" s="131"/>
      <c r="D17" s="131"/>
      <c r="E17" s="131"/>
      <c r="F17" s="131"/>
      <c r="G17" s="132"/>
      <c r="H17" s="150" t="s">
        <v>17</v>
      </c>
      <c r="I17" s="131"/>
      <c r="J17" s="132"/>
    </row>
    <row r="18" spans="1:26" ht="15.75" customHeight="1" x14ac:dyDescent="0.2">
      <c r="A18" s="1">
        <v>5</v>
      </c>
      <c r="B18" s="134" t="s">
        <v>22</v>
      </c>
      <c r="C18" s="131"/>
      <c r="D18" s="131"/>
      <c r="E18" s="131"/>
      <c r="F18" s="131"/>
      <c r="G18" s="132"/>
      <c r="H18" s="212">
        <f>MOTORISTA!H20</f>
        <v>45078</v>
      </c>
      <c r="I18" s="131"/>
      <c r="J18" s="132"/>
    </row>
    <row r="19" spans="1:26" ht="12.75" customHeight="1" x14ac:dyDescent="0.2">
      <c r="A19" s="146"/>
      <c r="B19" s="131"/>
      <c r="C19" s="131"/>
      <c r="D19" s="131"/>
      <c r="E19" s="131"/>
      <c r="F19" s="131"/>
      <c r="G19" s="131"/>
      <c r="H19" s="131"/>
      <c r="I19" s="131"/>
      <c r="J19" s="132"/>
    </row>
    <row r="20" spans="1:26" ht="20.25" customHeight="1" x14ac:dyDescent="0.2">
      <c r="A20" s="147" t="s">
        <v>163</v>
      </c>
      <c r="B20" s="131"/>
      <c r="C20" s="131"/>
      <c r="D20" s="131"/>
      <c r="E20" s="131"/>
      <c r="F20" s="131"/>
      <c r="G20" s="131"/>
      <c r="H20" s="131"/>
      <c r="I20" s="131"/>
      <c r="J20" s="132"/>
    </row>
    <row r="21" spans="1:26" ht="15" customHeight="1" x14ac:dyDescent="0.2">
      <c r="A21" s="63">
        <v>1</v>
      </c>
      <c r="B21" s="149" t="s">
        <v>164</v>
      </c>
      <c r="C21" s="131"/>
      <c r="D21" s="131"/>
      <c r="E21" s="132"/>
      <c r="F21" s="2" t="s">
        <v>165</v>
      </c>
      <c r="G21" s="17" t="s">
        <v>166</v>
      </c>
      <c r="H21" s="149" t="s">
        <v>167</v>
      </c>
      <c r="I21" s="132"/>
      <c r="J21" s="2" t="s">
        <v>168</v>
      </c>
    </row>
    <row r="22" spans="1:26" ht="14.25" customHeight="1" x14ac:dyDescent="0.2">
      <c r="A22" s="249" t="s">
        <v>5</v>
      </c>
      <c r="B22" s="242" t="s">
        <v>229</v>
      </c>
      <c r="C22" s="171"/>
      <c r="D22" s="171"/>
      <c r="E22" s="171"/>
      <c r="F22" s="64" t="s">
        <v>169</v>
      </c>
      <c r="G22" s="65">
        <v>19.04</v>
      </c>
      <c r="H22" s="135">
        <v>8</v>
      </c>
      <c r="I22" s="132"/>
      <c r="J22" s="66">
        <f>G22*H22</f>
        <v>152.32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2">
      <c r="A23" s="250"/>
      <c r="B23" s="173"/>
      <c r="C23" s="174"/>
      <c r="D23" s="174"/>
      <c r="E23" s="174"/>
      <c r="F23" s="67" t="s">
        <v>170</v>
      </c>
      <c r="G23" s="68">
        <v>28.23</v>
      </c>
      <c r="H23" s="135">
        <v>8</v>
      </c>
      <c r="I23" s="132"/>
      <c r="J23" s="66">
        <f t="shared" ref="J23:J24" si="0">G23*H23</f>
        <v>225.84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4.25" customHeight="1" x14ac:dyDescent="0.2">
      <c r="A24" s="251"/>
      <c r="B24" s="176"/>
      <c r="C24" s="177"/>
      <c r="D24" s="177"/>
      <c r="E24" s="177"/>
      <c r="F24" s="67" t="s">
        <v>171</v>
      </c>
      <c r="G24" s="68">
        <v>28.23</v>
      </c>
      <c r="H24" s="135">
        <v>8</v>
      </c>
      <c r="I24" s="132"/>
      <c r="J24" s="66">
        <f t="shared" si="0"/>
        <v>225.84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6.25" customHeight="1" x14ac:dyDescent="0.2">
      <c r="A25" s="1" t="s">
        <v>7</v>
      </c>
      <c r="B25" s="243" t="s">
        <v>230</v>
      </c>
      <c r="C25" s="131"/>
      <c r="D25" s="131"/>
      <c r="E25" s="131"/>
      <c r="F25" s="131"/>
      <c r="G25" s="68">
        <v>159.43</v>
      </c>
      <c r="H25" s="252">
        <v>4</v>
      </c>
      <c r="I25" s="132"/>
      <c r="J25" s="66">
        <f>G25*H25</f>
        <v>637.72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s="115" customFormat="1" ht="12.75" x14ac:dyDescent="0.2">
      <c r="A26" s="118"/>
      <c r="B26" s="244" t="s">
        <v>218</v>
      </c>
      <c r="C26" s="245"/>
      <c r="D26" s="245"/>
      <c r="E26" s="245"/>
      <c r="F26" s="245"/>
      <c r="G26" s="119">
        <f>SUM(G22:G24)</f>
        <v>75.5</v>
      </c>
      <c r="H26" s="246">
        <v>4</v>
      </c>
      <c r="I26" s="247"/>
      <c r="J26" s="120">
        <f>H26*G26</f>
        <v>302</v>
      </c>
      <c r="K26" s="4"/>
      <c r="L26" s="4"/>
      <c r="M26" s="117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s="115" customFormat="1" ht="12.75" x14ac:dyDescent="0.2">
      <c r="A27" s="118"/>
      <c r="B27" s="244" t="s">
        <v>219</v>
      </c>
      <c r="C27" s="245"/>
      <c r="D27" s="245"/>
      <c r="E27" s="245"/>
      <c r="F27" s="245"/>
      <c r="G27" s="119">
        <f>SUM(G22:G25)</f>
        <v>234.93</v>
      </c>
      <c r="H27" s="246">
        <v>4</v>
      </c>
      <c r="I27" s="247"/>
      <c r="J27" s="120">
        <f>H27*G27</f>
        <v>939.72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2">
      <c r="A28" s="1"/>
      <c r="B28" s="134" t="s">
        <v>172</v>
      </c>
      <c r="C28" s="131"/>
      <c r="D28" s="131"/>
      <c r="E28" s="131"/>
      <c r="F28" s="131"/>
      <c r="G28" s="131"/>
      <c r="H28" s="131"/>
      <c r="I28" s="132"/>
      <c r="J28" s="69">
        <f>SUM(J22:J25)</f>
        <v>1241.72</v>
      </c>
    </row>
    <row r="29" spans="1:26" ht="14.25" customHeight="1" x14ac:dyDescent="0.2">
      <c r="A29" s="1"/>
      <c r="B29" s="134" t="s">
        <v>173</v>
      </c>
      <c r="C29" s="131"/>
      <c r="D29" s="131"/>
      <c r="E29" s="131"/>
      <c r="F29" s="131"/>
      <c r="G29" s="131"/>
      <c r="H29" s="132"/>
      <c r="I29" s="70">
        <v>24</v>
      </c>
      <c r="J29" s="6"/>
    </row>
    <row r="30" spans="1:26" ht="15.75" customHeight="1" x14ac:dyDescent="0.2">
      <c r="A30" s="248" t="s">
        <v>174</v>
      </c>
      <c r="B30" s="131"/>
      <c r="C30" s="131"/>
      <c r="D30" s="131"/>
      <c r="E30" s="131"/>
      <c r="F30" s="131"/>
      <c r="G30" s="131"/>
      <c r="H30" s="131"/>
      <c r="I30" s="132"/>
      <c r="J30" s="71">
        <f>J28*I29</f>
        <v>29801.279999999999</v>
      </c>
    </row>
    <row r="31" spans="1:26" ht="12.75" customHeight="1" x14ac:dyDescent="0.2"/>
    <row r="32" spans="1:2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</sheetData>
  <mergeCells count="48">
    <mergeCell ref="B27:F27"/>
    <mergeCell ref="H26:I26"/>
    <mergeCell ref="H27:I27"/>
    <mergeCell ref="A30:I30"/>
    <mergeCell ref="B18:G18"/>
    <mergeCell ref="A19:J19"/>
    <mergeCell ref="A20:J20"/>
    <mergeCell ref="B21:E21"/>
    <mergeCell ref="H21:I21"/>
    <mergeCell ref="A22:A24"/>
    <mergeCell ref="H24:I24"/>
    <mergeCell ref="B28:I28"/>
    <mergeCell ref="B29:H29"/>
    <mergeCell ref="H22:I22"/>
    <mergeCell ref="H23:I23"/>
    <mergeCell ref="H25:I25"/>
    <mergeCell ref="B22:E24"/>
    <mergeCell ref="B25:F25"/>
    <mergeCell ref="B26:F26"/>
    <mergeCell ref="B16:G16"/>
    <mergeCell ref="H16:J16"/>
    <mergeCell ref="B17:G17"/>
    <mergeCell ref="H17:J17"/>
    <mergeCell ref="H18:J18"/>
    <mergeCell ref="A12:J12"/>
    <mergeCell ref="A13:J13"/>
    <mergeCell ref="B14:G14"/>
    <mergeCell ref="H14:J14"/>
    <mergeCell ref="B15:G15"/>
    <mergeCell ref="H15:J15"/>
    <mergeCell ref="B9:G9"/>
    <mergeCell ref="H9:J9"/>
    <mergeCell ref="B10:G10"/>
    <mergeCell ref="H10:J10"/>
    <mergeCell ref="A11:J11"/>
    <mergeCell ref="A6:J6"/>
    <mergeCell ref="B7:G7"/>
    <mergeCell ref="H7:J7"/>
    <mergeCell ref="B8:G8"/>
    <mergeCell ref="H8:J8"/>
    <mergeCell ref="A5:G5"/>
    <mergeCell ref="H5:J5"/>
    <mergeCell ref="A1:J1"/>
    <mergeCell ref="A2:J2"/>
    <mergeCell ref="A3:G3"/>
    <mergeCell ref="H3:J3"/>
    <mergeCell ref="A4:G4"/>
    <mergeCell ref="H4:J4"/>
  </mergeCells>
  <pageMargins left="1.2649999999999999" right="0.7" top="0.75" bottom="0.75" header="0" footer="0"/>
  <pageSetup paperSize="9" scale="95" orientation="landscape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7"/>
  <sheetViews>
    <sheetView workbookViewId="0">
      <selection activeCell="F5" sqref="F5:G5"/>
    </sheetView>
  </sheetViews>
  <sheetFormatPr defaultColWidth="14.42578125" defaultRowHeight="15" customHeight="1" x14ac:dyDescent="0.2"/>
  <cols>
    <col min="1" max="1" width="58" customWidth="1"/>
    <col min="2" max="2" width="11.42578125" customWidth="1"/>
    <col min="3" max="3" width="13.5703125" customWidth="1"/>
    <col min="4" max="4" width="12.42578125" customWidth="1"/>
    <col min="5" max="5" width="11.42578125" customWidth="1"/>
    <col min="6" max="6" width="10.85546875" customWidth="1"/>
    <col min="7" max="7" width="12" customWidth="1"/>
    <col min="8" max="27" width="9" customWidth="1"/>
  </cols>
  <sheetData>
    <row r="1" spans="1:27" ht="23.25" customHeight="1" x14ac:dyDescent="0.2">
      <c r="A1" s="130" t="s">
        <v>175</v>
      </c>
      <c r="B1" s="131"/>
      <c r="C1" s="131"/>
      <c r="D1" s="131"/>
      <c r="E1" s="131"/>
      <c r="F1" s="131"/>
      <c r="G1" s="132"/>
      <c r="V1" s="72"/>
      <c r="W1" s="72"/>
      <c r="X1" s="72"/>
      <c r="Y1" s="72"/>
      <c r="Z1" s="72"/>
      <c r="AA1" s="72"/>
    </row>
    <row r="2" spans="1:27" ht="48" customHeight="1" x14ac:dyDescent="0.2">
      <c r="A2" s="253" t="s">
        <v>261</v>
      </c>
      <c r="B2" s="131"/>
      <c r="C2" s="131"/>
      <c r="D2" s="131"/>
      <c r="E2" s="131"/>
      <c r="F2" s="131"/>
      <c r="G2" s="132"/>
      <c r="V2" s="72"/>
      <c r="W2" s="72"/>
      <c r="X2" s="72"/>
      <c r="Y2" s="72"/>
      <c r="Z2" s="72"/>
      <c r="AA2" s="72"/>
    </row>
    <row r="3" spans="1:27" ht="12.75" customHeight="1" x14ac:dyDescent="0.2">
      <c r="A3" s="134" t="s">
        <v>1</v>
      </c>
      <c r="B3" s="131"/>
      <c r="C3" s="131"/>
      <c r="D3" s="131"/>
      <c r="E3" s="132"/>
      <c r="F3" s="135" t="str">
        <f>MOTORISTA!H3</f>
        <v>23164.000335.2024-36</v>
      </c>
      <c r="G3" s="131"/>
      <c r="V3" s="72"/>
      <c r="W3" s="72"/>
      <c r="X3" s="72"/>
      <c r="Y3" s="72"/>
      <c r="Z3" s="72"/>
      <c r="AA3" s="72"/>
    </row>
    <row r="4" spans="1:27" ht="12.75" customHeight="1" x14ac:dyDescent="0.2">
      <c r="A4" s="134" t="s">
        <v>2</v>
      </c>
      <c r="B4" s="131"/>
      <c r="C4" s="131"/>
      <c r="D4" s="131"/>
      <c r="E4" s="132"/>
      <c r="F4" s="135" t="str">
        <f>MOTORISTA!H4</f>
        <v>90001/2024</v>
      </c>
      <c r="G4" s="131"/>
      <c r="V4" s="72"/>
      <c r="W4" s="72"/>
      <c r="X4" s="72"/>
      <c r="Y4" s="72"/>
      <c r="Z4" s="72"/>
      <c r="AA4" s="72"/>
    </row>
    <row r="5" spans="1:27" ht="12.75" customHeight="1" x14ac:dyDescent="0.2">
      <c r="A5" s="139" t="s">
        <v>3</v>
      </c>
      <c r="B5" s="140"/>
      <c r="C5" s="140"/>
      <c r="D5" s="140"/>
      <c r="E5" s="140"/>
      <c r="F5" s="138">
        <f>MOTORISTA!H5</f>
        <v>45491</v>
      </c>
      <c r="G5" s="240"/>
    </row>
    <row r="6" spans="1:27" ht="25.5" customHeight="1" x14ac:dyDescent="0.2">
      <c r="A6" s="73" t="s">
        <v>176</v>
      </c>
      <c r="B6" s="74" t="s">
        <v>177</v>
      </c>
      <c r="C6" s="74" t="s">
        <v>178</v>
      </c>
      <c r="D6" s="74" t="s">
        <v>179</v>
      </c>
      <c r="E6" s="74" t="s">
        <v>235</v>
      </c>
      <c r="F6" s="75" t="s">
        <v>180</v>
      </c>
      <c r="G6" s="75" t="s">
        <v>181</v>
      </c>
    </row>
    <row r="7" spans="1:27" ht="25.5" customHeight="1" x14ac:dyDescent="0.2">
      <c r="A7" s="82" t="s">
        <v>239</v>
      </c>
      <c r="B7" s="76" t="s">
        <v>183</v>
      </c>
      <c r="C7" s="81">
        <v>1</v>
      </c>
      <c r="D7" s="77">
        <v>1</v>
      </c>
      <c r="E7" s="78">
        <v>24</v>
      </c>
      <c r="F7" s="122">
        <v>55.32</v>
      </c>
      <c r="G7" s="79">
        <f>E7*F7</f>
        <v>1327.68</v>
      </c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</row>
    <row r="8" spans="1:27" ht="12.75" customHeight="1" x14ac:dyDescent="0.2">
      <c r="A8" s="254" t="s">
        <v>231</v>
      </c>
      <c r="B8" s="131"/>
      <c r="C8" s="131"/>
      <c r="D8" s="131"/>
      <c r="E8" s="131"/>
      <c r="F8" s="132"/>
      <c r="G8" s="83">
        <f>SUM(G7:G7)</f>
        <v>1327.68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</row>
    <row r="9" spans="1:27" ht="12.75" customHeight="1" x14ac:dyDescent="0.2">
      <c r="A9" s="254" t="s">
        <v>184</v>
      </c>
      <c r="B9" s="131"/>
      <c r="C9" s="131"/>
      <c r="D9" s="131"/>
      <c r="E9" s="131"/>
      <c r="F9" s="132"/>
      <c r="G9" s="83">
        <f>G8/24</f>
        <v>55.32</v>
      </c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</row>
    <row r="10" spans="1:27" ht="12.75" customHeight="1" x14ac:dyDescent="0.2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</row>
    <row r="11" spans="1:27" ht="25.5" customHeight="1" x14ac:dyDescent="0.2">
      <c r="A11" s="84" t="s">
        <v>185</v>
      </c>
      <c r="B11" s="74" t="s">
        <v>177</v>
      </c>
      <c r="C11" s="74" t="s">
        <v>232</v>
      </c>
      <c r="D11" s="75" t="s">
        <v>180</v>
      </c>
      <c r="E11" s="75" t="s">
        <v>181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</row>
    <row r="12" spans="1:27" ht="33" customHeight="1" x14ac:dyDescent="0.2">
      <c r="A12" s="80" t="s">
        <v>240</v>
      </c>
      <c r="B12" s="76" t="s">
        <v>182</v>
      </c>
      <c r="C12" s="76">
        <v>8</v>
      </c>
      <c r="D12" s="76">
        <v>117.25</v>
      </c>
      <c r="E12" s="85">
        <f>C12*D12</f>
        <v>938</v>
      </c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</row>
    <row r="13" spans="1:27" ht="31.5" customHeight="1" x14ac:dyDescent="0.2">
      <c r="A13" s="80" t="s">
        <v>241</v>
      </c>
      <c r="B13" s="76" t="s">
        <v>182</v>
      </c>
      <c r="C13" s="76">
        <v>8</v>
      </c>
      <c r="D13" s="76">
        <v>86.62</v>
      </c>
      <c r="E13" s="85">
        <f>C13*D13</f>
        <v>692.96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</row>
    <row r="14" spans="1:27" ht="24.75" customHeight="1" x14ac:dyDescent="0.2">
      <c r="A14" s="80" t="s">
        <v>242</v>
      </c>
      <c r="B14" s="76" t="s">
        <v>182</v>
      </c>
      <c r="C14" s="76">
        <v>8</v>
      </c>
      <c r="D14" s="76">
        <v>100.05</v>
      </c>
      <c r="E14" s="85">
        <f t="shared" ref="E14:E20" si="0">C14*D14</f>
        <v>800.4</v>
      </c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</row>
    <row r="15" spans="1:27" ht="30" customHeight="1" x14ac:dyDescent="0.2">
      <c r="A15" s="80" t="s">
        <v>247</v>
      </c>
      <c r="B15" s="76" t="s">
        <v>182</v>
      </c>
      <c r="C15" s="76">
        <v>2</v>
      </c>
      <c r="D15" s="76">
        <v>177.52</v>
      </c>
      <c r="E15" s="85">
        <f t="shared" si="0"/>
        <v>355.04</v>
      </c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</row>
    <row r="16" spans="1:27" ht="12.75" customHeight="1" x14ac:dyDescent="0.2">
      <c r="A16" s="80" t="s">
        <v>243</v>
      </c>
      <c r="B16" s="76" t="s">
        <v>182</v>
      </c>
      <c r="C16" s="76">
        <v>4</v>
      </c>
      <c r="D16" s="114">
        <v>176.27</v>
      </c>
      <c r="E16" s="85">
        <f t="shared" si="0"/>
        <v>705.08</v>
      </c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</row>
    <row r="17" spans="1:27" ht="12.75" customHeight="1" x14ac:dyDescent="0.2">
      <c r="A17" s="80" t="s">
        <v>236</v>
      </c>
      <c r="B17" s="76" t="s">
        <v>182</v>
      </c>
      <c r="C17" s="76">
        <v>8</v>
      </c>
      <c r="D17" s="76">
        <v>22.88</v>
      </c>
      <c r="E17" s="85">
        <f t="shared" si="0"/>
        <v>183.04</v>
      </c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</row>
    <row r="18" spans="1:27" ht="12.75" customHeight="1" x14ac:dyDescent="0.2">
      <c r="A18" s="80" t="s">
        <v>246</v>
      </c>
      <c r="B18" s="76" t="s">
        <v>182</v>
      </c>
      <c r="C18" s="76">
        <v>4</v>
      </c>
      <c r="D18" s="76">
        <v>72.66</v>
      </c>
      <c r="E18" s="85">
        <f t="shared" si="0"/>
        <v>290.64</v>
      </c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</row>
    <row r="19" spans="1:27" ht="12.75" customHeight="1" x14ac:dyDescent="0.2">
      <c r="A19" s="80" t="s">
        <v>245</v>
      </c>
      <c r="B19" s="76" t="s">
        <v>186</v>
      </c>
      <c r="C19" s="76">
        <v>16</v>
      </c>
      <c r="D19" s="76">
        <v>14.06</v>
      </c>
      <c r="E19" s="85">
        <f t="shared" si="0"/>
        <v>224.96</v>
      </c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</row>
    <row r="20" spans="1:27" ht="12.75" customHeight="1" x14ac:dyDescent="0.2">
      <c r="A20" s="80" t="s">
        <v>244</v>
      </c>
      <c r="B20" s="76" t="s">
        <v>186</v>
      </c>
      <c r="C20" s="76">
        <v>8</v>
      </c>
      <c r="D20" s="76">
        <v>113.78</v>
      </c>
      <c r="E20" s="85">
        <f t="shared" si="0"/>
        <v>910.24</v>
      </c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</row>
    <row r="21" spans="1:27" ht="12.75" customHeight="1" x14ac:dyDescent="0.2">
      <c r="A21" s="255" t="s">
        <v>233</v>
      </c>
      <c r="B21" s="131"/>
      <c r="C21" s="131"/>
      <c r="D21" s="132"/>
      <c r="E21" s="86">
        <f>SUM(E12:E20)</f>
        <v>5100.3599999999997</v>
      </c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</row>
    <row r="22" spans="1:27" ht="12.75" customHeight="1" x14ac:dyDescent="0.2">
      <c r="A22" s="254" t="s">
        <v>187</v>
      </c>
      <c r="B22" s="131"/>
      <c r="C22" s="131"/>
      <c r="D22" s="132"/>
      <c r="E22" s="87">
        <f>E21/24</f>
        <v>212.51499999999999</v>
      </c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</row>
    <row r="23" spans="1:27" ht="12.75" customHeight="1" x14ac:dyDescent="0.2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</row>
    <row r="24" spans="1:27" ht="12.75" customHeight="1" x14ac:dyDescent="0.2">
      <c r="A24" s="72"/>
      <c r="B24" s="88"/>
      <c r="C24" s="88"/>
      <c r="D24" s="88"/>
      <c r="E24" s="89"/>
      <c r="F24" s="89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</row>
    <row r="25" spans="1:27" ht="19.5" customHeight="1" x14ac:dyDescent="0.2">
      <c r="A25" s="90" t="s">
        <v>188</v>
      </c>
      <c r="B25" s="256" t="s">
        <v>234</v>
      </c>
      <c r="C25" s="132"/>
      <c r="D25" s="256" t="s">
        <v>189</v>
      </c>
      <c r="E25" s="132"/>
      <c r="F25" s="257" t="s">
        <v>190</v>
      </c>
      <c r="G25" s="258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</row>
    <row r="26" spans="1:27" ht="12.75" customHeight="1" x14ac:dyDescent="0.2">
      <c r="A26" s="83" t="s">
        <v>191</v>
      </c>
      <c r="B26" s="264">
        <f>G8</f>
        <v>1327.68</v>
      </c>
      <c r="C26" s="132"/>
      <c r="D26" s="264">
        <f>B26/24</f>
        <v>55.32</v>
      </c>
      <c r="E26" s="132"/>
      <c r="F26" s="265">
        <f>D26/G32</f>
        <v>55.32</v>
      </c>
      <c r="G26" s="258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</row>
    <row r="27" spans="1:27" ht="12.75" customHeight="1" x14ac:dyDescent="0.2">
      <c r="A27" s="259"/>
      <c r="B27" s="131"/>
      <c r="C27" s="131"/>
      <c r="D27" s="131"/>
      <c r="E27" s="132"/>
      <c r="F27" s="266"/>
      <c r="G27" s="131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</row>
    <row r="28" spans="1:27" ht="12.75" customHeight="1" x14ac:dyDescent="0.2">
      <c r="A28" s="91" t="s">
        <v>185</v>
      </c>
      <c r="B28" s="92"/>
      <c r="C28" s="92">
        <f>E21</f>
        <v>5100.3599999999997</v>
      </c>
      <c r="D28" s="264">
        <f>C28/24</f>
        <v>212.51499999999999</v>
      </c>
      <c r="E28" s="132"/>
      <c r="F28" s="93"/>
      <c r="G28" s="94">
        <f>D28</f>
        <v>212.51499999999999</v>
      </c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</row>
    <row r="29" spans="1:27" ht="12.75" customHeight="1" x14ac:dyDescent="0.2">
      <c r="A29" s="259"/>
      <c r="B29" s="131"/>
      <c r="C29" s="131"/>
      <c r="D29" s="131"/>
      <c r="E29" s="132"/>
      <c r="F29" s="266"/>
      <c r="G29" s="13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</row>
    <row r="30" spans="1:27" ht="12.75" customHeight="1" x14ac:dyDescent="0.2">
      <c r="A30" s="83" t="s">
        <v>192</v>
      </c>
      <c r="B30" s="260">
        <f>B26+C28</f>
        <v>6428.04</v>
      </c>
      <c r="C30" s="132"/>
      <c r="D30" s="260">
        <f>D26+D28</f>
        <v>267.83499999999998</v>
      </c>
      <c r="E30" s="132"/>
      <c r="F30" s="83"/>
      <c r="G30" s="95">
        <f>SUM(F26:G28)</f>
        <v>267.83499999999998</v>
      </c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</row>
    <row r="31" spans="1:27" ht="12.75" customHeight="1" x14ac:dyDescent="0.2">
      <c r="A31" s="96"/>
      <c r="B31" s="97"/>
      <c r="C31" s="97"/>
      <c r="D31" s="97"/>
      <c r="E31" s="97"/>
      <c r="F31" s="89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</row>
    <row r="32" spans="1:27" ht="19.5" customHeight="1" x14ac:dyDescent="0.2">
      <c r="A32" s="261" t="s">
        <v>193</v>
      </c>
      <c r="B32" s="131"/>
      <c r="C32" s="131"/>
      <c r="D32" s="131"/>
      <c r="E32" s="131"/>
      <c r="F32" s="132"/>
      <c r="G32" s="98">
        <v>1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</row>
    <row r="33" spans="1:27" ht="25.5" customHeight="1" x14ac:dyDescent="0.2">
      <c r="A33" s="262"/>
      <c r="B33" s="263"/>
      <c r="C33" s="263"/>
      <c r="D33" s="263"/>
      <c r="E33" s="263"/>
      <c r="F33" s="263"/>
      <c r="G33" s="263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</row>
    <row r="34" spans="1:27" ht="12.75" customHeight="1" x14ac:dyDescent="0.2">
      <c r="A34" s="72"/>
      <c r="B34" s="88"/>
      <c r="C34" s="88"/>
      <c r="D34" s="88"/>
      <c r="E34" s="89"/>
      <c r="F34" s="89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</row>
    <row r="35" spans="1:27" ht="12.75" customHeight="1" x14ac:dyDescent="0.2">
      <c r="A35" s="72"/>
      <c r="B35" s="88"/>
      <c r="C35" s="88"/>
      <c r="D35" s="88"/>
      <c r="E35" s="89"/>
      <c r="F35" s="89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</row>
    <row r="36" spans="1:27" ht="12.75" customHeight="1" x14ac:dyDescent="0.2">
      <c r="A36" s="72"/>
      <c r="B36" s="88"/>
      <c r="C36" s="88"/>
      <c r="D36" s="88"/>
      <c r="E36" s="89"/>
      <c r="F36" s="89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</row>
    <row r="37" spans="1:27" ht="12.75" customHeight="1" x14ac:dyDescent="0.2">
      <c r="A37" s="72"/>
      <c r="B37" s="88"/>
      <c r="C37" s="88"/>
      <c r="D37" s="88"/>
      <c r="E37" s="89"/>
      <c r="F37" s="89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</row>
    <row r="38" spans="1:27" ht="12.75" customHeight="1" x14ac:dyDescent="0.2">
      <c r="A38" s="72"/>
      <c r="B38" s="88"/>
      <c r="C38" s="88"/>
      <c r="D38" s="88"/>
      <c r="E38" s="89"/>
      <c r="F38" s="89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</row>
    <row r="39" spans="1:27" ht="12.75" customHeight="1" x14ac:dyDescent="0.2">
      <c r="A39" s="72"/>
      <c r="B39" s="88"/>
      <c r="C39" s="88"/>
      <c r="D39" s="88"/>
      <c r="E39" s="89"/>
      <c r="F39" s="89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</row>
    <row r="40" spans="1:27" ht="12.75" customHeight="1" x14ac:dyDescent="0.2">
      <c r="A40" s="72"/>
      <c r="B40" s="88"/>
      <c r="C40" s="88"/>
      <c r="D40" s="88"/>
      <c r="E40" s="89"/>
      <c r="F40" s="89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</row>
    <row r="41" spans="1:27" ht="12.75" customHeight="1" x14ac:dyDescent="0.2">
      <c r="A41" s="72"/>
      <c r="B41" s="88"/>
      <c r="C41" s="88"/>
      <c r="D41" s="88"/>
      <c r="E41" s="89"/>
      <c r="F41" s="89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</row>
    <row r="42" spans="1:27" ht="12.75" customHeight="1" x14ac:dyDescent="0.2">
      <c r="A42" s="72"/>
      <c r="B42" s="88"/>
      <c r="C42" s="88"/>
      <c r="D42" s="88"/>
      <c r="E42" s="89"/>
      <c r="F42" s="89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</row>
    <row r="43" spans="1:27" ht="12.75" customHeight="1" x14ac:dyDescent="0.2">
      <c r="A43" s="72"/>
      <c r="B43" s="88"/>
      <c r="C43" s="88"/>
      <c r="D43" s="88"/>
      <c r="E43" s="89"/>
      <c r="F43" s="89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</row>
    <row r="44" spans="1:27" ht="12.75" customHeight="1" x14ac:dyDescent="0.2">
      <c r="A44" s="72"/>
      <c r="B44" s="88"/>
      <c r="C44" s="88"/>
      <c r="D44" s="88"/>
      <c r="E44" s="89"/>
      <c r="F44" s="89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</row>
    <row r="45" spans="1:27" ht="12.75" customHeight="1" x14ac:dyDescent="0.2">
      <c r="A45" s="72"/>
      <c r="B45" s="88"/>
      <c r="C45" s="88"/>
      <c r="D45" s="88"/>
      <c r="E45" s="89"/>
      <c r="F45" s="89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</row>
    <row r="46" spans="1:27" ht="12.75" customHeight="1" x14ac:dyDescent="0.2">
      <c r="A46" s="72"/>
      <c r="B46" s="88"/>
      <c r="C46" s="88"/>
      <c r="D46" s="88"/>
      <c r="E46" s="89"/>
      <c r="F46" s="89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</row>
    <row r="47" spans="1:27" ht="12.75" customHeight="1" x14ac:dyDescent="0.2">
      <c r="A47" s="72"/>
      <c r="B47" s="88"/>
      <c r="C47" s="88"/>
      <c r="D47" s="88"/>
      <c r="E47" s="89"/>
      <c r="F47" s="89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</row>
    <row r="48" spans="1:27" ht="12.75" customHeight="1" x14ac:dyDescent="0.2">
      <c r="A48" s="72"/>
      <c r="B48" s="88"/>
      <c r="C48" s="88"/>
      <c r="D48" s="88"/>
      <c r="E48" s="89"/>
      <c r="F48" s="89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</row>
    <row r="49" spans="1:27" ht="12.75" customHeight="1" x14ac:dyDescent="0.2">
      <c r="A49" s="72"/>
      <c r="B49" s="88"/>
      <c r="C49" s="88"/>
      <c r="D49" s="88"/>
      <c r="E49" s="89"/>
      <c r="F49" s="89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</row>
    <row r="50" spans="1:27" ht="12.75" customHeight="1" x14ac:dyDescent="0.2">
      <c r="A50" s="72"/>
      <c r="B50" s="88"/>
      <c r="C50" s="88"/>
      <c r="D50" s="88"/>
      <c r="E50" s="89"/>
      <c r="F50" s="89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</row>
    <row r="51" spans="1:27" ht="12.75" customHeight="1" x14ac:dyDescent="0.2">
      <c r="A51" s="72"/>
      <c r="B51" s="88"/>
      <c r="C51" s="88"/>
      <c r="D51" s="88"/>
      <c r="E51" s="89"/>
      <c r="F51" s="89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</row>
    <row r="52" spans="1:27" ht="12.75" customHeight="1" x14ac:dyDescent="0.2">
      <c r="A52" s="72"/>
      <c r="B52" s="88"/>
      <c r="C52" s="88"/>
      <c r="D52" s="88"/>
      <c r="E52" s="89"/>
      <c r="F52" s="89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</row>
    <row r="53" spans="1:27" ht="12.75" customHeight="1" x14ac:dyDescent="0.2">
      <c r="A53" s="72"/>
      <c r="B53" s="88"/>
      <c r="C53" s="88"/>
      <c r="D53" s="88"/>
      <c r="E53" s="89"/>
      <c r="F53" s="89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</row>
    <row r="54" spans="1:27" ht="12.75" customHeight="1" x14ac:dyDescent="0.2">
      <c r="A54" s="72"/>
      <c r="B54" s="88"/>
      <c r="C54" s="88"/>
      <c r="D54" s="88"/>
      <c r="E54" s="89"/>
      <c r="F54" s="89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</row>
    <row r="55" spans="1:27" ht="12.75" customHeight="1" x14ac:dyDescent="0.2">
      <c r="A55" s="72"/>
      <c r="B55" s="88"/>
      <c r="C55" s="88"/>
      <c r="D55" s="88"/>
      <c r="E55" s="89"/>
      <c r="F55" s="89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</row>
    <row r="56" spans="1:27" ht="12.75" customHeight="1" x14ac:dyDescent="0.2">
      <c r="A56" s="72"/>
      <c r="B56" s="88"/>
      <c r="C56" s="88"/>
      <c r="D56" s="88"/>
      <c r="E56" s="89"/>
      <c r="F56" s="89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</row>
    <row r="57" spans="1:27" ht="12.75" customHeight="1" x14ac:dyDescent="0.2">
      <c r="A57" s="72"/>
      <c r="B57" s="88"/>
      <c r="C57" s="88"/>
      <c r="D57" s="88"/>
      <c r="E57" s="89"/>
      <c r="F57" s="89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</row>
    <row r="58" spans="1:27" ht="12.75" customHeight="1" x14ac:dyDescent="0.2">
      <c r="A58" s="72"/>
      <c r="B58" s="88"/>
      <c r="C58" s="88"/>
      <c r="D58" s="88"/>
      <c r="E58" s="89"/>
      <c r="F58" s="89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</row>
    <row r="59" spans="1:27" ht="12.75" customHeight="1" x14ac:dyDescent="0.2">
      <c r="A59" s="72"/>
      <c r="B59" s="88"/>
      <c r="C59" s="88"/>
      <c r="D59" s="88"/>
      <c r="E59" s="89"/>
      <c r="F59" s="89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</row>
    <row r="60" spans="1:27" ht="12.75" customHeight="1" x14ac:dyDescent="0.2">
      <c r="A60" s="72"/>
      <c r="B60" s="88"/>
      <c r="C60" s="88"/>
      <c r="D60" s="88"/>
      <c r="E60" s="89"/>
      <c r="F60" s="89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</row>
    <row r="61" spans="1:27" ht="12.75" customHeight="1" x14ac:dyDescent="0.2">
      <c r="A61" s="72"/>
      <c r="B61" s="88"/>
      <c r="C61" s="88"/>
      <c r="D61" s="88"/>
      <c r="E61" s="89"/>
      <c r="F61" s="89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</row>
    <row r="62" spans="1:27" ht="12.75" customHeight="1" x14ac:dyDescent="0.2">
      <c r="A62" s="72"/>
      <c r="B62" s="88"/>
      <c r="C62" s="88"/>
      <c r="D62" s="88"/>
      <c r="E62" s="89"/>
      <c r="F62" s="89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</row>
    <row r="63" spans="1:27" ht="12.75" customHeight="1" x14ac:dyDescent="0.2">
      <c r="A63" s="72"/>
      <c r="B63" s="88"/>
      <c r="C63" s="88"/>
      <c r="D63" s="88"/>
      <c r="E63" s="89"/>
      <c r="F63" s="89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</row>
    <row r="64" spans="1:27" ht="12.75" customHeight="1" x14ac:dyDescent="0.2">
      <c r="A64" s="72"/>
      <c r="B64" s="88"/>
      <c r="C64" s="88"/>
      <c r="D64" s="88"/>
      <c r="E64" s="89"/>
      <c r="F64" s="89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</row>
    <row r="65" spans="1:27" ht="12.75" customHeight="1" x14ac:dyDescent="0.2">
      <c r="A65" s="72"/>
      <c r="B65" s="88"/>
      <c r="C65" s="88"/>
      <c r="D65" s="88"/>
      <c r="E65" s="89"/>
      <c r="F65" s="89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</row>
    <row r="66" spans="1:27" ht="12.75" customHeight="1" x14ac:dyDescent="0.2">
      <c r="A66" s="72"/>
      <c r="B66" s="88"/>
      <c r="C66" s="88"/>
      <c r="D66" s="88"/>
      <c r="E66" s="89"/>
      <c r="F66" s="89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</row>
    <row r="67" spans="1:27" ht="12.75" customHeight="1" x14ac:dyDescent="0.2">
      <c r="A67" s="72"/>
      <c r="B67" s="88"/>
      <c r="C67" s="88"/>
      <c r="D67" s="88"/>
      <c r="E67" s="89"/>
      <c r="F67" s="89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</row>
    <row r="68" spans="1:27" ht="12.75" customHeight="1" x14ac:dyDescent="0.2">
      <c r="A68" s="72"/>
      <c r="B68" s="88"/>
      <c r="C68" s="88"/>
      <c r="D68" s="88"/>
      <c r="E68" s="89"/>
      <c r="F68" s="89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</row>
    <row r="69" spans="1:27" ht="12.75" customHeight="1" x14ac:dyDescent="0.2">
      <c r="A69" s="72"/>
      <c r="B69" s="88"/>
      <c r="C69" s="88"/>
      <c r="D69" s="88"/>
      <c r="E69" s="89"/>
      <c r="F69" s="89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</row>
    <row r="70" spans="1:27" ht="12.75" customHeight="1" x14ac:dyDescent="0.2">
      <c r="A70" s="72"/>
      <c r="B70" s="88"/>
      <c r="C70" s="88"/>
      <c r="D70" s="88"/>
      <c r="E70" s="89"/>
      <c r="F70" s="89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</row>
    <row r="71" spans="1:27" ht="12.75" customHeight="1" x14ac:dyDescent="0.2">
      <c r="A71" s="72"/>
      <c r="B71" s="88"/>
      <c r="C71" s="88"/>
      <c r="D71" s="88"/>
      <c r="E71" s="89"/>
      <c r="F71" s="89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</row>
    <row r="72" spans="1:27" ht="12.75" customHeight="1" x14ac:dyDescent="0.2">
      <c r="A72" s="72"/>
      <c r="B72" s="88"/>
      <c r="C72" s="88"/>
      <c r="D72" s="88"/>
      <c r="E72" s="89"/>
      <c r="F72" s="89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</row>
    <row r="73" spans="1:27" ht="12.75" customHeight="1" x14ac:dyDescent="0.2">
      <c r="A73" s="72"/>
      <c r="B73" s="88"/>
      <c r="C73" s="88"/>
      <c r="D73" s="88"/>
      <c r="E73" s="89"/>
      <c r="F73" s="89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</row>
    <row r="74" spans="1:27" ht="12.75" customHeight="1" x14ac:dyDescent="0.2">
      <c r="A74" s="72"/>
      <c r="B74" s="88"/>
      <c r="C74" s="88"/>
      <c r="D74" s="88"/>
      <c r="E74" s="89"/>
      <c r="F74" s="89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</row>
    <row r="75" spans="1:27" ht="12.75" customHeight="1" x14ac:dyDescent="0.2">
      <c r="A75" s="72"/>
      <c r="B75" s="88"/>
      <c r="C75" s="88"/>
      <c r="D75" s="88"/>
      <c r="E75" s="89"/>
      <c r="F75" s="89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</row>
    <row r="76" spans="1:27" ht="12.75" customHeight="1" x14ac:dyDescent="0.2">
      <c r="A76" s="72"/>
      <c r="B76" s="88"/>
      <c r="C76" s="88"/>
      <c r="D76" s="88"/>
      <c r="E76" s="89"/>
      <c r="F76" s="89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</row>
    <row r="77" spans="1:27" ht="12.75" customHeight="1" x14ac:dyDescent="0.2">
      <c r="A77" s="72"/>
      <c r="B77" s="88"/>
      <c r="C77" s="88"/>
      <c r="D77" s="88"/>
      <c r="E77" s="89"/>
      <c r="F77" s="89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</row>
    <row r="78" spans="1:27" ht="12.75" customHeight="1" x14ac:dyDescent="0.2">
      <c r="A78" s="72"/>
      <c r="B78" s="88"/>
      <c r="C78" s="88"/>
      <c r="D78" s="88"/>
      <c r="E78" s="89"/>
      <c r="F78" s="89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</row>
    <row r="79" spans="1:27" ht="12.75" customHeight="1" x14ac:dyDescent="0.2">
      <c r="A79" s="72"/>
      <c r="B79" s="88"/>
      <c r="C79" s="88"/>
      <c r="D79" s="88"/>
      <c r="E79" s="89"/>
      <c r="F79" s="89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</row>
    <row r="80" spans="1:27" ht="12.75" customHeight="1" x14ac:dyDescent="0.2">
      <c r="A80" s="72"/>
      <c r="B80" s="88"/>
      <c r="C80" s="88"/>
      <c r="D80" s="88"/>
      <c r="E80" s="89"/>
      <c r="F80" s="89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</row>
    <row r="81" spans="1:27" ht="12.75" customHeight="1" x14ac:dyDescent="0.2">
      <c r="A81" s="72"/>
      <c r="B81" s="88"/>
      <c r="C81" s="88"/>
      <c r="D81" s="88"/>
      <c r="E81" s="89"/>
      <c r="F81" s="89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</row>
    <row r="82" spans="1:27" ht="12.75" customHeight="1" x14ac:dyDescent="0.2">
      <c r="A82" s="72"/>
      <c r="B82" s="88"/>
      <c r="C82" s="88"/>
      <c r="D82" s="88"/>
      <c r="E82" s="89"/>
      <c r="F82" s="89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</row>
    <row r="83" spans="1:27" ht="12.75" customHeight="1" x14ac:dyDescent="0.2">
      <c r="A83" s="72"/>
      <c r="B83" s="88"/>
      <c r="C83" s="88"/>
      <c r="D83" s="88"/>
      <c r="E83" s="89"/>
      <c r="F83" s="89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</row>
    <row r="84" spans="1:27" ht="12.75" customHeight="1" x14ac:dyDescent="0.2">
      <c r="A84" s="72"/>
      <c r="B84" s="88"/>
      <c r="C84" s="88"/>
      <c r="D84" s="88"/>
      <c r="E84" s="89"/>
      <c r="F84" s="89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</row>
    <row r="85" spans="1:27" ht="12.75" customHeight="1" x14ac:dyDescent="0.2">
      <c r="A85" s="72"/>
      <c r="B85" s="88"/>
      <c r="C85" s="88"/>
      <c r="D85" s="88"/>
      <c r="E85" s="89"/>
      <c r="F85" s="89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</row>
    <row r="86" spans="1:27" ht="12.75" customHeight="1" x14ac:dyDescent="0.2">
      <c r="A86" s="72"/>
      <c r="B86" s="88"/>
      <c r="C86" s="88"/>
      <c r="D86" s="88"/>
      <c r="E86" s="89"/>
      <c r="F86" s="89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</row>
    <row r="87" spans="1:27" ht="12.75" customHeight="1" x14ac:dyDescent="0.2">
      <c r="A87" s="72"/>
      <c r="B87" s="88"/>
      <c r="C87" s="88"/>
      <c r="D87" s="88"/>
      <c r="E87" s="89"/>
      <c r="F87" s="89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</row>
    <row r="88" spans="1:27" ht="12.75" customHeight="1" x14ac:dyDescent="0.2">
      <c r="A88" s="72"/>
      <c r="B88" s="88"/>
      <c r="C88" s="88"/>
      <c r="D88" s="88"/>
      <c r="E88" s="89"/>
      <c r="F88" s="89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</row>
    <row r="89" spans="1:27" ht="12.75" customHeight="1" x14ac:dyDescent="0.2">
      <c r="A89" s="72"/>
      <c r="B89" s="88"/>
      <c r="C89" s="88"/>
      <c r="D89" s="88"/>
      <c r="E89" s="89"/>
      <c r="F89" s="89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</row>
    <row r="90" spans="1:27" ht="12.75" customHeight="1" x14ac:dyDescent="0.2">
      <c r="A90" s="72"/>
      <c r="B90" s="88"/>
      <c r="C90" s="88"/>
      <c r="D90" s="88"/>
      <c r="E90" s="89"/>
      <c r="F90" s="89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</row>
    <row r="91" spans="1:27" ht="12.75" customHeight="1" x14ac:dyDescent="0.2">
      <c r="A91" s="72"/>
      <c r="B91" s="88"/>
      <c r="C91" s="88"/>
      <c r="D91" s="88"/>
      <c r="E91" s="89"/>
      <c r="F91" s="89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</row>
    <row r="92" spans="1:27" ht="12.75" customHeight="1" x14ac:dyDescent="0.2">
      <c r="A92" s="72"/>
      <c r="B92" s="88"/>
      <c r="C92" s="88"/>
      <c r="D92" s="88"/>
      <c r="E92" s="89"/>
      <c r="F92" s="89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</row>
    <row r="93" spans="1:27" ht="12.75" customHeight="1" x14ac:dyDescent="0.2">
      <c r="A93" s="72"/>
      <c r="B93" s="88"/>
      <c r="C93" s="88"/>
      <c r="D93" s="88"/>
      <c r="E93" s="89"/>
      <c r="F93" s="89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</row>
    <row r="94" spans="1:27" ht="12.75" customHeight="1" x14ac:dyDescent="0.2">
      <c r="A94" s="72"/>
      <c r="B94" s="88"/>
      <c r="C94" s="88"/>
      <c r="D94" s="88"/>
      <c r="E94" s="89"/>
      <c r="F94" s="89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</row>
    <row r="95" spans="1:27" ht="12.75" customHeight="1" x14ac:dyDescent="0.2">
      <c r="A95" s="72"/>
      <c r="B95" s="88"/>
      <c r="C95" s="88"/>
      <c r="D95" s="88"/>
      <c r="E95" s="89"/>
      <c r="F95" s="89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</row>
    <row r="96" spans="1:27" ht="12.75" customHeight="1" x14ac:dyDescent="0.2">
      <c r="A96" s="72"/>
      <c r="B96" s="88"/>
      <c r="C96" s="88"/>
      <c r="D96" s="88"/>
      <c r="E96" s="89"/>
      <c r="F96" s="89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</row>
    <row r="97" spans="1:27" ht="12.75" customHeight="1" x14ac:dyDescent="0.2">
      <c r="A97" s="72"/>
      <c r="B97" s="88"/>
      <c r="C97" s="88"/>
      <c r="D97" s="88"/>
      <c r="E97" s="89"/>
      <c r="F97" s="89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</row>
    <row r="98" spans="1:27" ht="12.75" customHeight="1" x14ac:dyDescent="0.2">
      <c r="A98" s="72"/>
      <c r="B98" s="88"/>
      <c r="C98" s="88"/>
      <c r="D98" s="88"/>
      <c r="E98" s="89"/>
      <c r="F98" s="89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</row>
    <row r="99" spans="1:27" ht="12.75" customHeight="1" x14ac:dyDescent="0.2">
      <c r="A99" s="72"/>
      <c r="B99" s="88"/>
      <c r="C99" s="88"/>
      <c r="D99" s="88"/>
      <c r="E99" s="89"/>
      <c r="F99" s="89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</row>
    <row r="100" spans="1:27" ht="12.75" customHeight="1" x14ac:dyDescent="0.2">
      <c r="A100" s="72"/>
      <c r="B100" s="88"/>
      <c r="C100" s="88"/>
      <c r="D100" s="88"/>
      <c r="E100" s="89"/>
      <c r="F100" s="89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</row>
    <row r="101" spans="1:27" ht="12.75" customHeight="1" x14ac:dyDescent="0.2">
      <c r="A101" s="72"/>
      <c r="B101" s="88"/>
      <c r="C101" s="88"/>
      <c r="D101" s="88"/>
      <c r="E101" s="89"/>
      <c r="F101" s="89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</row>
    <row r="102" spans="1:27" ht="12.75" customHeight="1" x14ac:dyDescent="0.2">
      <c r="A102" s="72"/>
      <c r="B102" s="88"/>
      <c r="C102" s="88"/>
      <c r="D102" s="88"/>
      <c r="E102" s="89"/>
      <c r="F102" s="89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</row>
    <row r="103" spans="1:27" ht="12.75" customHeight="1" x14ac:dyDescent="0.2">
      <c r="A103" s="72"/>
      <c r="B103" s="88"/>
      <c r="C103" s="88"/>
      <c r="D103" s="88"/>
      <c r="E103" s="89"/>
      <c r="F103" s="89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</row>
    <row r="104" spans="1:27" ht="12.75" customHeight="1" x14ac:dyDescent="0.2">
      <c r="A104" s="72"/>
      <c r="B104" s="88"/>
      <c r="C104" s="88"/>
      <c r="D104" s="88"/>
      <c r="E104" s="89"/>
      <c r="F104" s="89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</row>
    <row r="105" spans="1:27" ht="12.75" customHeight="1" x14ac:dyDescent="0.2">
      <c r="A105" s="72"/>
      <c r="B105" s="88"/>
      <c r="C105" s="88"/>
      <c r="D105" s="88"/>
      <c r="E105" s="89"/>
      <c r="F105" s="89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</row>
    <row r="106" spans="1:27" ht="12.75" customHeight="1" x14ac:dyDescent="0.2">
      <c r="A106" s="72"/>
      <c r="B106" s="88"/>
      <c r="C106" s="88"/>
      <c r="D106" s="88"/>
      <c r="E106" s="89"/>
      <c r="F106" s="89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</row>
    <row r="107" spans="1:27" ht="12.75" customHeight="1" x14ac:dyDescent="0.2">
      <c r="A107" s="72"/>
      <c r="B107" s="88"/>
      <c r="C107" s="88"/>
      <c r="D107" s="88"/>
      <c r="E107" s="89"/>
      <c r="F107" s="89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</row>
    <row r="108" spans="1:27" ht="12.75" customHeight="1" x14ac:dyDescent="0.2">
      <c r="A108" s="72"/>
      <c r="B108" s="88"/>
      <c r="C108" s="88"/>
      <c r="D108" s="88"/>
      <c r="E108" s="89"/>
      <c r="F108" s="89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</row>
    <row r="109" spans="1:27" ht="12.75" customHeight="1" x14ac:dyDescent="0.2">
      <c r="A109" s="72"/>
      <c r="B109" s="88"/>
      <c r="C109" s="88"/>
      <c r="D109" s="88"/>
      <c r="E109" s="89"/>
      <c r="F109" s="89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</row>
    <row r="110" spans="1:27" ht="12.75" customHeight="1" x14ac:dyDescent="0.2">
      <c r="A110" s="72"/>
      <c r="B110" s="88"/>
      <c r="C110" s="88"/>
      <c r="D110" s="88"/>
      <c r="E110" s="89"/>
      <c r="F110" s="89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</row>
    <row r="111" spans="1:27" ht="12.75" customHeight="1" x14ac:dyDescent="0.2">
      <c r="A111" s="72"/>
      <c r="B111" s="88"/>
      <c r="C111" s="88"/>
      <c r="D111" s="88"/>
      <c r="E111" s="89"/>
      <c r="F111" s="89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</row>
    <row r="112" spans="1:27" ht="12.75" customHeight="1" x14ac:dyDescent="0.2">
      <c r="A112" s="72"/>
      <c r="B112" s="88"/>
      <c r="C112" s="88"/>
      <c r="D112" s="88"/>
      <c r="E112" s="89"/>
      <c r="F112" s="89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</row>
    <row r="113" spans="1:27" ht="12.75" customHeight="1" x14ac:dyDescent="0.2">
      <c r="A113" s="72"/>
      <c r="B113" s="88"/>
      <c r="C113" s="88"/>
      <c r="D113" s="88"/>
      <c r="E113" s="89"/>
      <c r="F113" s="89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</row>
    <row r="114" spans="1:27" ht="12.75" customHeight="1" x14ac:dyDescent="0.2">
      <c r="A114" s="72"/>
      <c r="B114" s="88"/>
      <c r="C114" s="88"/>
      <c r="D114" s="88"/>
      <c r="E114" s="89"/>
      <c r="F114" s="89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</row>
    <row r="115" spans="1:27" ht="12.75" customHeight="1" x14ac:dyDescent="0.2">
      <c r="A115" s="72"/>
      <c r="B115" s="88"/>
      <c r="C115" s="88"/>
      <c r="D115" s="88"/>
      <c r="E115" s="89"/>
      <c r="F115" s="89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</row>
    <row r="116" spans="1:27" ht="12.75" customHeight="1" x14ac:dyDescent="0.2">
      <c r="A116" s="72"/>
      <c r="B116" s="88"/>
      <c r="C116" s="88"/>
      <c r="D116" s="88"/>
      <c r="E116" s="89"/>
      <c r="F116" s="89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</row>
    <row r="117" spans="1:27" ht="12.75" customHeight="1" x14ac:dyDescent="0.2">
      <c r="A117" s="72"/>
      <c r="B117" s="88"/>
      <c r="C117" s="88"/>
      <c r="D117" s="88"/>
      <c r="E117" s="89"/>
      <c r="F117" s="89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</row>
    <row r="118" spans="1:27" ht="12.75" customHeight="1" x14ac:dyDescent="0.2">
      <c r="A118" s="72"/>
      <c r="B118" s="88"/>
      <c r="C118" s="88"/>
      <c r="D118" s="88"/>
      <c r="E118" s="89"/>
      <c r="F118" s="89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</row>
    <row r="119" spans="1:27" ht="12.75" customHeight="1" x14ac:dyDescent="0.2">
      <c r="A119" s="72"/>
      <c r="B119" s="88"/>
      <c r="C119" s="88"/>
      <c r="D119" s="88"/>
      <c r="E119" s="89"/>
      <c r="F119" s="89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</row>
    <row r="120" spans="1:27" ht="12.75" customHeight="1" x14ac:dyDescent="0.2">
      <c r="A120" s="72"/>
      <c r="B120" s="88"/>
      <c r="C120" s="88"/>
      <c r="D120" s="88"/>
      <c r="E120" s="89"/>
      <c r="F120" s="89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</row>
    <row r="121" spans="1:27" ht="12.75" customHeight="1" x14ac:dyDescent="0.2">
      <c r="A121" s="72"/>
      <c r="B121" s="88"/>
      <c r="C121" s="88"/>
      <c r="D121" s="88"/>
      <c r="E121" s="89"/>
      <c r="F121" s="89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</row>
    <row r="122" spans="1:27" ht="12.75" customHeight="1" x14ac:dyDescent="0.2">
      <c r="A122" s="72"/>
      <c r="B122" s="88"/>
      <c r="C122" s="88"/>
      <c r="D122" s="88"/>
      <c r="E122" s="89"/>
      <c r="F122" s="89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</row>
    <row r="123" spans="1:27" ht="12.75" customHeight="1" x14ac:dyDescent="0.2">
      <c r="A123" s="72"/>
      <c r="B123" s="88"/>
      <c r="C123" s="88"/>
      <c r="D123" s="88"/>
      <c r="E123" s="89"/>
      <c r="F123" s="89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</row>
    <row r="124" spans="1:27" ht="12.75" customHeight="1" x14ac:dyDescent="0.2">
      <c r="A124" s="72"/>
      <c r="B124" s="88"/>
      <c r="C124" s="88"/>
      <c r="D124" s="88"/>
      <c r="E124" s="89"/>
      <c r="F124" s="89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</row>
    <row r="125" spans="1:27" ht="12.75" customHeight="1" x14ac:dyDescent="0.2">
      <c r="A125" s="72"/>
      <c r="B125" s="88"/>
      <c r="C125" s="88"/>
      <c r="D125" s="88"/>
      <c r="E125" s="89"/>
      <c r="F125" s="89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</row>
    <row r="126" spans="1:27" ht="12.75" customHeight="1" x14ac:dyDescent="0.2">
      <c r="A126" s="72"/>
      <c r="B126" s="88"/>
      <c r="C126" s="88"/>
      <c r="D126" s="88"/>
      <c r="E126" s="89"/>
      <c r="F126" s="89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</row>
    <row r="127" spans="1:27" ht="12.75" customHeight="1" x14ac:dyDescent="0.2">
      <c r="A127" s="72"/>
      <c r="B127" s="88"/>
      <c r="C127" s="88"/>
      <c r="D127" s="88"/>
      <c r="E127" s="89"/>
      <c r="F127" s="89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</row>
    <row r="128" spans="1:27" ht="12.75" customHeight="1" x14ac:dyDescent="0.2">
      <c r="A128" s="72"/>
      <c r="B128" s="88"/>
      <c r="C128" s="88"/>
      <c r="D128" s="88"/>
      <c r="E128" s="89"/>
      <c r="F128" s="89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</row>
    <row r="129" spans="1:27" ht="12.75" customHeight="1" x14ac:dyDescent="0.2">
      <c r="A129" s="72"/>
      <c r="B129" s="88"/>
      <c r="C129" s="88"/>
      <c r="D129" s="88"/>
      <c r="E129" s="89"/>
      <c r="F129" s="89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</row>
    <row r="130" spans="1:27" ht="12.75" customHeight="1" x14ac:dyDescent="0.2">
      <c r="A130" s="72"/>
      <c r="B130" s="88"/>
      <c r="C130" s="88"/>
      <c r="D130" s="88"/>
      <c r="E130" s="89"/>
      <c r="F130" s="89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</row>
    <row r="131" spans="1:27" ht="12.75" customHeight="1" x14ac:dyDescent="0.2">
      <c r="A131" s="72"/>
      <c r="B131" s="88"/>
      <c r="C131" s="88"/>
      <c r="D131" s="88"/>
      <c r="E131" s="89"/>
      <c r="F131" s="89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</row>
    <row r="132" spans="1:27" ht="12.75" customHeight="1" x14ac:dyDescent="0.2">
      <c r="A132" s="72"/>
      <c r="B132" s="88"/>
      <c r="C132" s="88"/>
      <c r="D132" s="88"/>
      <c r="E132" s="89"/>
      <c r="F132" s="89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</row>
    <row r="133" spans="1:27" ht="12.75" customHeight="1" x14ac:dyDescent="0.2">
      <c r="A133" s="72"/>
      <c r="B133" s="88"/>
      <c r="C133" s="88"/>
      <c r="D133" s="88"/>
      <c r="E133" s="89"/>
      <c r="F133" s="89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</row>
    <row r="134" spans="1:27" ht="12.75" customHeight="1" x14ac:dyDescent="0.2">
      <c r="A134" s="72"/>
      <c r="B134" s="88"/>
      <c r="C134" s="88"/>
      <c r="D134" s="88"/>
      <c r="E134" s="89"/>
      <c r="F134" s="89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</row>
    <row r="135" spans="1:27" ht="12.75" customHeight="1" x14ac:dyDescent="0.2">
      <c r="A135" s="72"/>
      <c r="B135" s="88"/>
      <c r="C135" s="88"/>
      <c r="D135" s="88"/>
      <c r="E135" s="89"/>
      <c r="F135" s="89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</row>
    <row r="136" spans="1:27" ht="12.75" customHeight="1" x14ac:dyDescent="0.2">
      <c r="A136" s="72"/>
      <c r="B136" s="88"/>
      <c r="C136" s="88"/>
      <c r="D136" s="88"/>
      <c r="E136" s="89"/>
      <c r="F136" s="89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</row>
    <row r="137" spans="1:27" ht="12.75" customHeight="1" x14ac:dyDescent="0.2">
      <c r="A137" s="72"/>
      <c r="B137" s="88"/>
      <c r="C137" s="88"/>
      <c r="D137" s="88"/>
      <c r="E137" s="89"/>
      <c r="F137" s="89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</row>
    <row r="138" spans="1:27" ht="12.75" customHeight="1" x14ac:dyDescent="0.2">
      <c r="A138" s="72"/>
      <c r="B138" s="88"/>
      <c r="C138" s="88"/>
      <c r="D138" s="88"/>
      <c r="E138" s="89"/>
      <c r="F138" s="89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</row>
    <row r="139" spans="1:27" ht="12.75" customHeight="1" x14ac:dyDescent="0.2">
      <c r="A139" s="72"/>
      <c r="B139" s="88"/>
      <c r="C139" s="88"/>
      <c r="D139" s="88"/>
      <c r="E139" s="89"/>
      <c r="F139" s="89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</row>
    <row r="140" spans="1:27" ht="12.75" customHeight="1" x14ac:dyDescent="0.2">
      <c r="A140" s="72"/>
      <c r="B140" s="88"/>
      <c r="C140" s="88"/>
      <c r="D140" s="88"/>
      <c r="E140" s="89"/>
      <c r="F140" s="89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</row>
    <row r="141" spans="1:27" ht="12.75" customHeight="1" x14ac:dyDescent="0.2">
      <c r="A141" s="72"/>
      <c r="B141" s="88"/>
      <c r="C141" s="88"/>
      <c r="D141" s="88"/>
      <c r="E141" s="89"/>
      <c r="F141" s="89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</row>
    <row r="142" spans="1:27" ht="12.75" customHeight="1" x14ac:dyDescent="0.2">
      <c r="A142" s="72"/>
      <c r="B142" s="88"/>
      <c r="C142" s="88"/>
      <c r="D142" s="88"/>
      <c r="E142" s="89"/>
      <c r="F142" s="89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</row>
    <row r="143" spans="1:27" ht="12.75" customHeight="1" x14ac:dyDescent="0.2">
      <c r="A143" s="72"/>
      <c r="B143" s="88"/>
      <c r="C143" s="88"/>
      <c r="D143" s="88"/>
      <c r="E143" s="89"/>
      <c r="F143" s="89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</row>
    <row r="144" spans="1:27" ht="12.75" customHeight="1" x14ac:dyDescent="0.2">
      <c r="A144" s="72"/>
      <c r="B144" s="88"/>
      <c r="C144" s="88"/>
      <c r="D144" s="88"/>
      <c r="E144" s="89"/>
      <c r="F144" s="89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</row>
    <row r="145" spans="1:27" ht="12.75" customHeight="1" x14ac:dyDescent="0.2">
      <c r="A145" s="72"/>
      <c r="B145" s="88"/>
      <c r="C145" s="88"/>
      <c r="D145" s="88"/>
      <c r="E145" s="89"/>
      <c r="F145" s="89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</row>
    <row r="146" spans="1:27" ht="12.75" customHeight="1" x14ac:dyDescent="0.2">
      <c r="A146" s="72"/>
      <c r="B146" s="88"/>
      <c r="C146" s="88"/>
      <c r="D146" s="88"/>
      <c r="E146" s="89"/>
      <c r="F146" s="89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</row>
    <row r="147" spans="1:27" ht="12.75" customHeight="1" x14ac:dyDescent="0.2">
      <c r="A147" s="72"/>
      <c r="B147" s="88"/>
      <c r="C147" s="88"/>
      <c r="D147" s="88"/>
      <c r="E147" s="89"/>
      <c r="F147" s="89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</row>
    <row r="148" spans="1:27" ht="12.75" customHeight="1" x14ac:dyDescent="0.2">
      <c r="A148" s="72"/>
      <c r="B148" s="88"/>
      <c r="C148" s="88"/>
      <c r="D148" s="88"/>
      <c r="E148" s="89"/>
      <c r="F148" s="89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</row>
    <row r="149" spans="1:27" ht="12.75" customHeight="1" x14ac:dyDescent="0.2">
      <c r="A149" s="72"/>
      <c r="B149" s="88"/>
      <c r="C149" s="88"/>
      <c r="D149" s="88"/>
      <c r="E149" s="89"/>
      <c r="F149" s="89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</row>
    <row r="150" spans="1:27" ht="12.75" customHeight="1" x14ac:dyDescent="0.2">
      <c r="A150" s="72"/>
      <c r="B150" s="88"/>
      <c r="C150" s="88"/>
      <c r="D150" s="88"/>
      <c r="E150" s="89"/>
      <c r="F150" s="89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</row>
    <row r="151" spans="1:27" ht="12.75" customHeight="1" x14ac:dyDescent="0.2">
      <c r="A151" s="72"/>
      <c r="B151" s="88"/>
      <c r="C151" s="88"/>
      <c r="D151" s="88"/>
      <c r="E151" s="89"/>
      <c r="F151" s="89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</row>
    <row r="152" spans="1:27" ht="12.75" customHeight="1" x14ac:dyDescent="0.2">
      <c r="A152" s="72"/>
      <c r="B152" s="88"/>
      <c r="C152" s="88"/>
      <c r="D152" s="88"/>
      <c r="E152" s="89"/>
      <c r="F152" s="89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</row>
    <row r="153" spans="1:27" ht="12.75" customHeight="1" x14ac:dyDescent="0.2">
      <c r="A153" s="72"/>
      <c r="B153" s="88"/>
      <c r="C153" s="88"/>
      <c r="D153" s="88"/>
      <c r="E153" s="89"/>
      <c r="F153" s="89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</row>
    <row r="154" spans="1:27" ht="12.75" customHeight="1" x14ac:dyDescent="0.2">
      <c r="A154" s="72"/>
      <c r="B154" s="88"/>
      <c r="C154" s="88"/>
      <c r="D154" s="88"/>
      <c r="E154" s="89"/>
      <c r="F154" s="89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</row>
    <row r="155" spans="1:27" ht="12.75" customHeight="1" x14ac:dyDescent="0.2">
      <c r="A155" s="72"/>
      <c r="B155" s="88"/>
      <c r="C155" s="88"/>
      <c r="D155" s="88"/>
      <c r="E155" s="89"/>
      <c r="F155" s="89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</row>
    <row r="156" spans="1:27" ht="12.75" customHeight="1" x14ac:dyDescent="0.2">
      <c r="A156" s="72"/>
      <c r="B156" s="88"/>
      <c r="C156" s="88"/>
      <c r="D156" s="88"/>
      <c r="E156" s="89"/>
      <c r="F156" s="89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</row>
    <row r="157" spans="1:27" ht="12.75" customHeight="1" x14ac:dyDescent="0.2">
      <c r="A157" s="72"/>
      <c r="B157" s="88"/>
      <c r="C157" s="88"/>
      <c r="D157" s="88"/>
      <c r="E157" s="89"/>
      <c r="F157" s="89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</row>
    <row r="158" spans="1:27" ht="12.75" customHeight="1" x14ac:dyDescent="0.2">
      <c r="A158" s="72"/>
      <c r="B158" s="88"/>
      <c r="C158" s="88"/>
      <c r="D158" s="88"/>
      <c r="E158" s="89"/>
      <c r="F158" s="89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</row>
    <row r="159" spans="1:27" ht="12.75" customHeight="1" x14ac:dyDescent="0.2">
      <c r="A159" s="72"/>
      <c r="B159" s="88"/>
      <c r="C159" s="88"/>
      <c r="D159" s="88"/>
      <c r="E159" s="89"/>
      <c r="F159" s="89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</row>
    <row r="160" spans="1:27" ht="12.75" customHeight="1" x14ac:dyDescent="0.2">
      <c r="A160" s="72"/>
      <c r="B160" s="88"/>
      <c r="C160" s="88"/>
      <c r="D160" s="88"/>
      <c r="E160" s="89"/>
      <c r="F160" s="89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</row>
    <row r="161" spans="1:27" ht="12.75" customHeight="1" x14ac:dyDescent="0.2">
      <c r="A161" s="72"/>
      <c r="B161" s="88"/>
      <c r="C161" s="88"/>
      <c r="D161" s="88"/>
      <c r="E161" s="89"/>
      <c r="F161" s="89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</row>
    <row r="162" spans="1:27" ht="12.75" customHeight="1" x14ac:dyDescent="0.2">
      <c r="A162" s="72"/>
      <c r="B162" s="88"/>
      <c r="C162" s="88"/>
      <c r="D162" s="88"/>
      <c r="E162" s="89"/>
      <c r="F162" s="89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</row>
    <row r="163" spans="1:27" ht="12.75" customHeight="1" x14ac:dyDescent="0.2">
      <c r="A163" s="72"/>
      <c r="B163" s="88"/>
      <c r="C163" s="88"/>
      <c r="D163" s="88"/>
      <c r="E163" s="89"/>
      <c r="F163" s="89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</row>
    <row r="164" spans="1:27" ht="12.75" customHeight="1" x14ac:dyDescent="0.2">
      <c r="A164" s="72"/>
      <c r="B164" s="88"/>
      <c r="C164" s="88"/>
      <c r="D164" s="88"/>
      <c r="E164" s="89"/>
      <c r="F164" s="89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</row>
    <row r="165" spans="1:27" ht="12.75" customHeight="1" x14ac:dyDescent="0.2">
      <c r="A165" s="72"/>
      <c r="B165" s="88"/>
      <c r="C165" s="88"/>
      <c r="D165" s="88"/>
      <c r="E165" s="89"/>
      <c r="F165" s="89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</row>
    <row r="166" spans="1:27" ht="12.75" customHeight="1" x14ac:dyDescent="0.2">
      <c r="A166" s="72"/>
      <c r="B166" s="88"/>
      <c r="C166" s="88"/>
      <c r="D166" s="88"/>
      <c r="E166" s="89"/>
      <c r="F166" s="89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</row>
    <row r="167" spans="1:27" ht="12.75" customHeight="1" x14ac:dyDescent="0.2">
      <c r="A167" s="72"/>
      <c r="B167" s="88"/>
      <c r="C167" s="88"/>
      <c r="D167" s="88"/>
      <c r="E167" s="89"/>
      <c r="F167" s="89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</row>
    <row r="168" spans="1:27" ht="12.75" customHeight="1" x14ac:dyDescent="0.2">
      <c r="A168" s="72"/>
      <c r="B168" s="88"/>
      <c r="C168" s="88"/>
      <c r="D168" s="88"/>
      <c r="E168" s="89"/>
      <c r="F168" s="89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</row>
    <row r="169" spans="1:27" ht="12.75" customHeight="1" x14ac:dyDescent="0.2">
      <c r="A169" s="72"/>
      <c r="B169" s="88"/>
      <c r="C169" s="88"/>
      <c r="D169" s="88"/>
      <c r="E169" s="89"/>
      <c r="F169" s="89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</row>
    <row r="170" spans="1:27" ht="12.75" customHeight="1" x14ac:dyDescent="0.2">
      <c r="A170" s="72"/>
      <c r="B170" s="88"/>
      <c r="C170" s="88"/>
      <c r="D170" s="88"/>
      <c r="E170" s="89"/>
      <c r="F170" s="89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</row>
    <row r="171" spans="1:27" ht="12.75" customHeight="1" x14ac:dyDescent="0.2">
      <c r="A171" s="72"/>
      <c r="B171" s="88"/>
      <c r="C171" s="88"/>
      <c r="D171" s="88"/>
      <c r="E171" s="89"/>
      <c r="F171" s="89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</row>
    <row r="172" spans="1:27" ht="12.75" customHeight="1" x14ac:dyDescent="0.2">
      <c r="A172" s="72"/>
      <c r="B172" s="88"/>
      <c r="C172" s="88"/>
      <c r="D172" s="88"/>
      <c r="E172" s="89"/>
      <c r="F172" s="89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</row>
    <row r="173" spans="1:27" ht="12.75" customHeight="1" x14ac:dyDescent="0.2">
      <c r="A173" s="72"/>
      <c r="B173" s="88"/>
      <c r="C173" s="88"/>
      <c r="D173" s="88"/>
      <c r="E173" s="89"/>
      <c r="F173" s="89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</row>
    <row r="174" spans="1:27" ht="12.75" customHeight="1" x14ac:dyDescent="0.2">
      <c r="A174" s="72"/>
      <c r="B174" s="88"/>
      <c r="C174" s="88"/>
      <c r="D174" s="88"/>
      <c r="E174" s="89"/>
      <c r="F174" s="89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</row>
    <row r="175" spans="1:27" ht="12.75" customHeight="1" x14ac:dyDescent="0.2">
      <c r="A175" s="72"/>
      <c r="B175" s="88"/>
      <c r="C175" s="88"/>
      <c r="D175" s="88"/>
      <c r="E175" s="89"/>
      <c r="F175" s="89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</row>
    <row r="176" spans="1:27" ht="12.75" customHeight="1" x14ac:dyDescent="0.2">
      <c r="A176" s="72"/>
      <c r="B176" s="88"/>
      <c r="C176" s="88"/>
      <c r="D176" s="88"/>
      <c r="E176" s="89"/>
      <c r="F176" s="89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</row>
    <row r="177" spans="1:27" ht="12.75" customHeight="1" x14ac:dyDescent="0.2">
      <c r="A177" s="72"/>
      <c r="B177" s="88"/>
      <c r="C177" s="88"/>
      <c r="D177" s="88"/>
      <c r="E177" s="89"/>
      <c r="F177" s="89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</row>
    <row r="178" spans="1:27" ht="12.75" customHeight="1" x14ac:dyDescent="0.2">
      <c r="A178" s="72"/>
      <c r="B178" s="88"/>
      <c r="C178" s="88"/>
      <c r="D178" s="88"/>
      <c r="E178" s="89"/>
      <c r="F178" s="89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</row>
    <row r="179" spans="1:27" ht="12.75" customHeight="1" x14ac:dyDescent="0.2">
      <c r="A179" s="72"/>
      <c r="B179" s="88"/>
      <c r="C179" s="88"/>
      <c r="D179" s="88"/>
      <c r="E179" s="89"/>
      <c r="F179" s="89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</row>
    <row r="180" spans="1:27" ht="12.75" customHeight="1" x14ac:dyDescent="0.2">
      <c r="A180" s="72"/>
      <c r="B180" s="88"/>
      <c r="C180" s="88"/>
      <c r="D180" s="88"/>
      <c r="E180" s="89"/>
      <c r="F180" s="89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</row>
    <row r="181" spans="1:27" ht="12.75" customHeight="1" x14ac:dyDescent="0.2">
      <c r="A181" s="72"/>
      <c r="B181" s="88"/>
      <c r="C181" s="88"/>
      <c r="D181" s="88"/>
      <c r="E181" s="89"/>
      <c r="F181" s="89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</row>
    <row r="182" spans="1:27" ht="12.75" customHeight="1" x14ac:dyDescent="0.2">
      <c r="A182" s="72"/>
      <c r="B182" s="88"/>
      <c r="C182" s="88"/>
      <c r="D182" s="88"/>
      <c r="E182" s="89"/>
      <c r="F182" s="89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</row>
    <row r="183" spans="1:27" ht="12.75" customHeight="1" x14ac:dyDescent="0.2">
      <c r="A183" s="72"/>
      <c r="B183" s="88"/>
      <c r="C183" s="88"/>
      <c r="D183" s="88"/>
      <c r="E183" s="89"/>
      <c r="F183" s="89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</row>
    <row r="184" spans="1:27" ht="12.75" customHeight="1" x14ac:dyDescent="0.2">
      <c r="A184" s="72"/>
      <c r="B184" s="88"/>
      <c r="C184" s="88"/>
      <c r="D184" s="88"/>
      <c r="E184" s="89"/>
      <c r="F184" s="89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</row>
    <row r="185" spans="1:27" ht="12.75" customHeight="1" x14ac:dyDescent="0.2">
      <c r="A185" s="72"/>
      <c r="B185" s="88"/>
      <c r="C185" s="88"/>
      <c r="D185" s="88"/>
      <c r="E185" s="89"/>
      <c r="F185" s="89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</row>
    <row r="186" spans="1:27" ht="12.75" customHeight="1" x14ac:dyDescent="0.2">
      <c r="A186" s="72"/>
      <c r="B186" s="88"/>
      <c r="C186" s="88"/>
      <c r="D186" s="88"/>
      <c r="E186" s="89"/>
      <c r="F186" s="89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</row>
    <row r="187" spans="1:27" ht="12.75" customHeight="1" x14ac:dyDescent="0.2">
      <c r="A187" s="72"/>
      <c r="B187" s="88"/>
      <c r="C187" s="88"/>
      <c r="D187" s="88"/>
      <c r="E187" s="89"/>
      <c r="F187" s="89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  <c r="AA187" s="72"/>
    </row>
    <row r="188" spans="1:27" ht="12.75" customHeight="1" x14ac:dyDescent="0.2">
      <c r="A188" s="72"/>
      <c r="B188" s="88"/>
      <c r="C188" s="88"/>
      <c r="D188" s="88"/>
      <c r="E188" s="89"/>
      <c r="F188" s="89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</row>
    <row r="189" spans="1:27" ht="12.75" customHeight="1" x14ac:dyDescent="0.2">
      <c r="A189" s="72"/>
      <c r="B189" s="88"/>
      <c r="C189" s="88"/>
      <c r="D189" s="88"/>
      <c r="E189" s="89"/>
      <c r="F189" s="89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  <c r="AA189" s="72"/>
    </row>
    <row r="190" spans="1:27" ht="12.75" customHeight="1" x14ac:dyDescent="0.2">
      <c r="A190" s="72"/>
      <c r="B190" s="88"/>
      <c r="C190" s="88"/>
      <c r="D190" s="88"/>
      <c r="E190" s="89"/>
      <c r="F190" s="89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</row>
    <row r="191" spans="1:27" ht="12.75" customHeight="1" x14ac:dyDescent="0.2">
      <c r="A191" s="72"/>
      <c r="B191" s="88"/>
      <c r="C191" s="88"/>
      <c r="D191" s="88"/>
      <c r="E191" s="89"/>
      <c r="F191" s="89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  <c r="AA191" s="72"/>
    </row>
    <row r="192" spans="1:27" ht="12.75" customHeight="1" x14ac:dyDescent="0.2">
      <c r="A192" s="72"/>
      <c r="B192" s="88"/>
      <c r="C192" s="88"/>
      <c r="D192" s="88"/>
      <c r="E192" s="89"/>
      <c r="F192" s="89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</row>
    <row r="193" spans="1:27" ht="12.75" customHeight="1" x14ac:dyDescent="0.2">
      <c r="A193" s="72"/>
      <c r="B193" s="88"/>
      <c r="C193" s="88"/>
      <c r="D193" s="88"/>
      <c r="E193" s="89"/>
      <c r="F193" s="89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  <c r="AA193" s="72"/>
    </row>
    <row r="194" spans="1:27" ht="12.75" customHeight="1" x14ac:dyDescent="0.2">
      <c r="A194" s="72"/>
      <c r="B194" s="88"/>
      <c r="C194" s="88"/>
      <c r="D194" s="88"/>
      <c r="E194" s="89"/>
      <c r="F194" s="89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  <c r="AA194" s="72"/>
    </row>
    <row r="195" spans="1:27" ht="12.75" customHeight="1" x14ac:dyDescent="0.2">
      <c r="A195" s="72"/>
      <c r="B195" s="88"/>
      <c r="C195" s="88"/>
      <c r="D195" s="88"/>
      <c r="E195" s="89"/>
      <c r="F195" s="89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  <c r="AA195" s="72"/>
    </row>
    <row r="196" spans="1:27" ht="12.75" customHeight="1" x14ac:dyDescent="0.2">
      <c r="A196" s="72"/>
      <c r="B196" s="88"/>
      <c r="C196" s="88"/>
      <c r="D196" s="88"/>
      <c r="E196" s="89"/>
      <c r="F196" s="89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  <c r="AA196" s="72"/>
    </row>
    <row r="197" spans="1:27" ht="12.75" customHeight="1" x14ac:dyDescent="0.2">
      <c r="A197" s="72"/>
      <c r="B197" s="88"/>
      <c r="C197" s="88"/>
      <c r="D197" s="88"/>
      <c r="E197" s="89"/>
      <c r="F197" s="89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  <c r="AA197" s="72"/>
    </row>
    <row r="198" spans="1:27" ht="12.75" customHeight="1" x14ac:dyDescent="0.2">
      <c r="A198" s="72"/>
      <c r="B198" s="88"/>
      <c r="C198" s="88"/>
      <c r="D198" s="88"/>
      <c r="E198" s="89"/>
      <c r="F198" s="89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  <c r="AA198" s="72"/>
    </row>
    <row r="199" spans="1:27" ht="12.75" customHeight="1" x14ac:dyDescent="0.2">
      <c r="A199" s="72"/>
      <c r="B199" s="88"/>
      <c r="C199" s="88"/>
      <c r="D199" s="88"/>
      <c r="E199" s="89"/>
      <c r="F199" s="89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  <c r="AA199" s="72"/>
    </row>
    <row r="200" spans="1:27" ht="12.75" customHeight="1" x14ac:dyDescent="0.2">
      <c r="A200" s="72"/>
      <c r="B200" s="88"/>
      <c r="C200" s="88"/>
      <c r="D200" s="88"/>
      <c r="E200" s="89"/>
      <c r="F200" s="89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  <c r="AA200" s="72"/>
    </row>
    <row r="201" spans="1:27" ht="12.75" customHeight="1" x14ac:dyDescent="0.2">
      <c r="A201" s="72"/>
      <c r="B201" s="88"/>
      <c r="C201" s="88"/>
      <c r="D201" s="88"/>
      <c r="E201" s="89"/>
      <c r="F201" s="89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  <c r="AA201" s="72"/>
    </row>
    <row r="202" spans="1:27" ht="12.75" customHeight="1" x14ac:dyDescent="0.2">
      <c r="A202" s="72"/>
      <c r="B202" s="88"/>
      <c r="C202" s="88"/>
      <c r="D202" s="88"/>
      <c r="E202" s="89"/>
      <c r="F202" s="89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  <c r="AA202" s="72"/>
    </row>
    <row r="203" spans="1:27" ht="12.75" customHeight="1" x14ac:dyDescent="0.2">
      <c r="A203" s="72"/>
      <c r="B203" s="88"/>
      <c r="C203" s="88"/>
      <c r="D203" s="88"/>
      <c r="E203" s="89"/>
      <c r="F203" s="89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  <c r="AA203" s="72"/>
    </row>
    <row r="204" spans="1:27" ht="12.75" customHeight="1" x14ac:dyDescent="0.2">
      <c r="A204" s="72"/>
      <c r="B204" s="88"/>
      <c r="C204" s="88"/>
      <c r="D204" s="88"/>
      <c r="E204" s="89"/>
      <c r="F204" s="89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  <c r="AA204" s="72"/>
    </row>
    <row r="205" spans="1:27" ht="12.75" customHeight="1" x14ac:dyDescent="0.2">
      <c r="A205" s="72"/>
      <c r="B205" s="88"/>
      <c r="C205" s="88"/>
      <c r="D205" s="88"/>
      <c r="E205" s="89"/>
      <c r="F205" s="89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  <c r="AA205" s="72"/>
    </row>
    <row r="206" spans="1:27" ht="12.75" customHeight="1" x14ac:dyDescent="0.2">
      <c r="A206" s="72"/>
      <c r="B206" s="88"/>
      <c r="C206" s="88"/>
      <c r="D206" s="88"/>
      <c r="E206" s="89"/>
      <c r="F206" s="89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  <c r="AA206" s="72"/>
    </row>
    <row r="207" spans="1:27" ht="12.75" customHeight="1" x14ac:dyDescent="0.2">
      <c r="A207" s="72"/>
      <c r="B207" s="88"/>
      <c r="C207" s="88"/>
      <c r="D207" s="88"/>
      <c r="E207" s="89"/>
      <c r="F207" s="89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  <c r="AA207" s="72"/>
    </row>
    <row r="208" spans="1:27" ht="12.75" customHeight="1" x14ac:dyDescent="0.2">
      <c r="A208" s="72"/>
      <c r="B208" s="88"/>
      <c r="C208" s="88"/>
      <c r="D208" s="88"/>
      <c r="E208" s="89"/>
      <c r="F208" s="89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  <c r="AA208" s="72"/>
    </row>
    <row r="209" spans="1:27" ht="12.75" customHeight="1" x14ac:dyDescent="0.2">
      <c r="A209" s="72"/>
      <c r="B209" s="88"/>
      <c r="C209" s="88"/>
      <c r="D209" s="88"/>
      <c r="E209" s="89"/>
      <c r="F209" s="89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  <c r="AA209" s="72"/>
    </row>
    <row r="210" spans="1:27" ht="12.75" customHeight="1" x14ac:dyDescent="0.2">
      <c r="A210" s="72"/>
      <c r="B210" s="88"/>
      <c r="C210" s="88"/>
      <c r="D210" s="88"/>
      <c r="E210" s="89"/>
      <c r="F210" s="89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  <c r="AA210" s="72"/>
    </row>
    <row r="211" spans="1:27" ht="12.75" customHeight="1" x14ac:dyDescent="0.2">
      <c r="A211" s="72"/>
      <c r="B211" s="88"/>
      <c r="C211" s="88"/>
      <c r="D211" s="88"/>
      <c r="E211" s="89"/>
      <c r="F211" s="89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  <c r="AA211" s="72"/>
    </row>
    <row r="212" spans="1:27" ht="12.75" customHeight="1" x14ac:dyDescent="0.2">
      <c r="A212" s="72"/>
      <c r="B212" s="88"/>
      <c r="C212" s="88"/>
      <c r="D212" s="88"/>
      <c r="E212" s="89"/>
      <c r="F212" s="89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  <c r="AA212" s="72"/>
    </row>
    <row r="213" spans="1:27" ht="12.75" customHeight="1" x14ac:dyDescent="0.2">
      <c r="A213" s="72"/>
      <c r="B213" s="88"/>
      <c r="C213" s="88"/>
      <c r="D213" s="88"/>
      <c r="E213" s="89"/>
      <c r="F213" s="89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  <c r="AA213" s="72"/>
    </row>
    <row r="214" spans="1:27" ht="12.75" customHeight="1" x14ac:dyDescent="0.2">
      <c r="A214" s="72"/>
      <c r="B214" s="88"/>
      <c r="C214" s="88"/>
      <c r="D214" s="88"/>
      <c r="E214" s="89"/>
      <c r="F214" s="89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  <c r="AA214" s="72"/>
    </row>
    <row r="215" spans="1:27" ht="12.75" customHeight="1" x14ac:dyDescent="0.2">
      <c r="A215" s="72"/>
      <c r="B215" s="88"/>
      <c r="C215" s="88"/>
      <c r="D215" s="88"/>
      <c r="E215" s="89"/>
      <c r="F215" s="89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  <c r="AA215" s="72"/>
    </row>
    <row r="216" spans="1:27" ht="12.75" customHeight="1" x14ac:dyDescent="0.2">
      <c r="A216" s="72"/>
      <c r="B216" s="88"/>
      <c r="C216" s="88"/>
      <c r="D216" s="88"/>
      <c r="E216" s="89"/>
      <c r="F216" s="89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  <c r="AA216" s="72"/>
    </row>
    <row r="217" spans="1:27" ht="12.75" customHeight="1" x14ac:dyDescent="0.2">
      <c r="A217" s="72"/>
      <c r="B217" s="88"/>
      <c r="C217" s="88"/>
      <c r="D217" s="88"/>
      <c r="E217" s="89"/>
      <c r="F217" s="89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  <c r="AA217" s="72"/>
    </row>
    <row r="218" spans="1:27" ht="12.75" customHeight="1" x14ac:dyDescent="0.2">
      <c r="A218" s="72"/>
      <c r="B218" s="88"/>
      <c r="C218" s="88"/>
      <c r="D218" s="88"/>
      <c r="E218" s="89"/>
      <c r="F218" s="89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  <c r="AA218" s="72"/>
    </row>
    <row r="219" spans="1:27" ht="12.75" customHeight="1" x14ac:dyDescent="0.2">
      <c r="A219" s="72"/>
      <c r="B219" s="88"/>
      <c r="C219" s="88"/>
      <c r="D219" s="88"/>
      <c r="E219" s="89"/>
      <c r="F219" s="89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  <c r="AA219" s="72"/>
    </row>
    <row r="220" spans="1:27" ht="12.75" customHeight="1" x14ac:dyDescent="0.2">
      <c r="A220" s="72"/>
      <c r="B220" s="88"/>
      <c r="C220" s="88"/>
      <c r="D220" s="88"/>
      <c r="E220" s="89"/>
      <c r="F220" s="89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  <c r="AA220" s="72"/>
    </row>
    <row r="221" spans="1:27" ht="12.75" customHeight="1" x14ac:dyDescent="0.2">
      <c r="A221" s="72"/>
      <c r="B221" s="88"/>
      <c r="C221" s="88"/>
      <c r="D221" s="88"/>
      <c r="E221" s="89"/>
      <c r="F221" s="89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  <c r="AA221" s="72"/>
    </row>
    <row r="222" spans="1:27" ht="12.75" customHeight="1" x14ac:dyDescent="0.2">
      <c r="A222" s="72"/>
      <c r="B222" s="88"/>
      <c r="C222" s="88"/>
      <c r="D222" s="88"/>
      <c r="E222" s="89"/>
      <c r="F222" s="89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  <c r="AA222" s="72"/>
    </row>
    <row r="223" spans="1:27" ht="12.75" customHeight="1" x14ac:dyDescent="0.2">
      <c r="A223" s="72"/>
      <c r="B223" s="88"/>
      <c r="C223" s="88"/>
      <c r="D223" s="88"/>
      <c r="E223" s="89"/>
      <c r="F223" s="89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  <c r="AA223" s="72"/>
    </row>
    <row r="224" spans="1:27" ht="12.75" customHeight="1" x14ac:dyDescent="0.2">
      <c r="A224" s="72"/>
      <c r="B224" s="88"/>
      <c r="C224" s="88"/>
      <c r="D224" s="88"/>
      <c r="E224" s="89"/>
      <c r="F224" s="89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  <c r="AA224" s="72"/>
    </row>
    <row r="225" spans="1:27" ht="12.75" customHeight="1" x14ac:dyDescent="0.2">
      <c r="A225" s="72"/>
      <c r="B225" s="88"/>
      <c r="C225" s="88"/>
      <c r="D225" s="88"/>
      <c r="E225" s="89"/>
      <c r="F225" s="89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  <c r="AA225" s="72"/>
    </row>
    <row r="226" spans="1:27" ht="12.75" customHeight="1" x14ac:dyDescent="0.2">
      <c r="A226" s="72"/>
      <c r="B226" s="88"/>
      <c r="C226" s="88"/>
      <c r="D226" s="88"/>
      <c r="E226" s="89"/>
      <c r="F226" s="89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  <c r="AA226" s="72"/>
    </row>
    <row r="227" spans="1:27" ht="12.75" customHeight="1" x14ac:dyDescent="0.2">
      <c r="A227" s="72"/>
      <c r="B227" s="88"/>
      <c r="C227" s="88"/>
      <c r="D227" s="88"/>
      <c r="E227" s="89"/>
      <c r="F227" s="89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  <c r="AA227" s="72"/>
    </row>
    <row r="228" spans="1:27" ht="12.75" customHeight="1" x14ac:dyDescent="0.2">
      <c r="A228" s="72"/>
      <c r="B228" s="88"/>
      <c r="C228" s="88"/>
      <c r="D228" s="88"/>
      <c r="E228" s="89"/>
      <c r="F228" s="89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  <c r="AA228" s="72"/>
    </row>
    <row r="229" spans="1:27" ht="12.75" customHeight="1" x14ac:dyDescent="0.2">
      <c r="A229" s="72"/>
      <c r="B229" s="88"/>
      <c r="C229" s="88"/>
      <c r="D229" s="88"/>
      <c r="E229" s="89"/>
      <c r="F229" s="89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  <c r="AA229" s="72"/>
    </row>
    <row r="230" spans="1:27" ht="12.75" customHeight="1" x14ac:dyDescent="0.2">
      <c r="A230" s="72"/>
      <c r="B230" s="88"/>
      <c r="C230" s="88"/>
      <c r="D230" s="88"/>
      <c r="E230" s="89"/>
      <c r="F230" s="89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  <c r="AA230" s="72"/>
    </row>
    <row r="231" spans="1:27" ht="12.75" customHeight="1" x14ac:dyDescent="0.2">
      <c r="A231" s="72"/>
      <c r="B231" s="88"/>
      <c r="C231" s="88"/>
      <c r="D231" s="88"/>
      <c r="E231" s="89"/>
      <c r="F231" s="89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  <c r="AA231" s="72"/>
    </row>
    <row r="232" spans="1:27" ht="12.75" customHeight="1" x14ac:dyDescent="0.2">
      <c r="A232" s="72"/>
      <c r="B232" s="88"/>
      <c r="C232" s="88"/>
      <c r="D232" s="88"/>
      <c r="E232" s="89"/>
      <c r="F232" s="89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  <c r="AA232" s="72"/>
    </row>
    <row r="233" spans="1:27" ht="12.75" customHeight="1" x14ac:dyDescent="0.2">
      <c r="A233" s="72"/>
      <c r="B233" s="88"/>
      <c r="C233" s="88"/>
      <c r="D233" s="88"/>
      <c r="E233" s="89"/>
      <c r="F233" s="89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  <c r="AA233" s="72"/>
    </row>
    <row r="234" spans="1:27" ht="12.75" customHeight="1" x14ac:dyDescent="0.2">
      <c r="A234" s="72"/>
      <c r="B234" s="88"/>
      <c r="C234" s="88"/>
      <c r="D234" s="88"/>
      <c r="E234" s="89"/>
      <c r="F234" s="89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  <c r="AA234" s="72"/>
    </row>
    <row r="235" spans="1:27" ht="12.75" customHeight="1" x14ac:dyDescent="0.2">
      <c r="A235" s="72"/>
      <c r="B235" s="88"/>
      <c r="C235" s="88"/>
      <c r="D235" s="88"/>
      <c r="E235" s="89"/>
      <c r="F235" s="89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  <c r="AA235" s="72"/>
    </row>
    <row r="236" spans="1:27" ht="12.75" customHeight="1" x14ac:dyDescent="0.2">
      <c r="A236" s="72"/>
      <c r="B236" s="88"/>
      <c r="C236" s="88"/>
      <c r="D236" s="88"/>
      <c r="E236" s="89"/>
      <c r="F236" s="89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  <c r="AA236" s="72"/>
    </row>
    <row r="237" spans="1:27" ht="12.75" customHeight="1" x14ac:dyDescent="0.2">
      <c r="A237" s="72"/>
      <c r="B237" s="88"/>
      <c r="C237" s="88"/>
      <c r="D237" s="88"/>
      <c r="E237" s="89"/>
      <c r="F237" s="89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  <c r="AA237" s="72"/>
    </row>
    <row r="238" spans="1:27" ht="12.75" customHeight="1" x14ac:dyDescent="0.2">
      <c r="A238" s="72"/>
      <c r="B238" s="88"/>
      <c r="C238" s="88"/>
      <c r="D238" s="88"/>
      <c r="E238" s="89"/>
      <c r="F238" s="89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  <c r="AA238" s="72"/>
    </row>
    <row r="239" spans="1:27" ht="12.75" customHeight="1" x14ac:dyDescent="0.2">
      <c r="A239" s="72"/>
      <c r="B239" s="88"/>
      <c r="C239" s="88"/>
      <c r="D239" s="88"/>
      <c r="E239" s="89"/>
      <c r="F239" s="89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  <c r="AA239" s="72"/>
    </row>
    <row r="240" spans="1:27" ht="12.75" customHeight="1" x14ac:dyDescent="0.2">
      <c r="A240" s="72"/>
      <c r="B240" s="88"/>
      <c r="C240" s="88"/>
      <c r="D240" s="88"/>
      <c r="E240" s="89"/>
      <c r="F240" s="89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  <c r="AA240" s="72"/>
    </row>
    <row r="241" spans="1:27" ht="12.75" customHeight="1" x14ac:dyDescent="0.2">
      <c r="A241" s="72"/>
      <c r="B241" s="88"/>
      <c r="C241" s="88"/>
      <c r="D241" s="88"/>
      <c r="E241" s="89"/>
      <c r="F241" s="89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  <c r="AA241" s="72"/>
    </row>
    <row r="242" spans="1:27" ht="12.75" customHeight="1" x14ac:dyDescent="0.2">
      <c r="A242" s="72"/>
      <c r="B242" s="88"/>
      <c r="C242" s="88"/>
      <c r="D242" s="88"/>
      <c r="E242" s="89"/>
      <c r="F242" s="89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  <c r="AA242" s="72"/>
    </row>
    <row r="243" spans="1:27" ht="12.75" customHeight="1" x14ac:dyDescent="0.2">
      <c r="A243" s="72"/>
      <c r="B243" s="88"/>
      <c r="C243" s="88"/>
      <c r="D243" s="88"/>
      <c r="E243" s="89"/>
      <c r="F243" s="89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  <c r="AA243" s="72"/>
    </row>
    <row r="244" spans="1:27" ht="12.75" customHeight="1" x14ac:dyDescent="0.2">
      <c r="A244" s="72"/>
      <c r="B244" s="88"/>
      <c r="C244" s="88"/>
      <c r="D244" s="88"/>
      <c r="E244" s="89"/>
      <c r="F244" s="89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  <c r="AA244" s="72"/>
    </row>
    <row r="245" spans="1:27" ht="12.75" customHeight="1" x14ac:dyDescent="0.2">
      <c r="A245" s="72"/>
      <c r="B245" s="88"/>
      <c r="C245" s="88"/>
      <c r="D245" s="88"/>
      <c r="E245" s="89"/>
      <c r="F245" s="89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  <c r="AA245" s="72"/>
    </row>
    <row r="246" spans="1:27" ht="12.75" customHeight="1" x14ac:dyDescent="0.2">
      <c r="A246" s="72"/>
      <c r="B246" s="88"/>
      <c r="C246" s="88"/>
      <c r="D246" s="88"/>
      <c r="E246" s="89"/>
      <c r="F246" s="89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  <c r="AA246" s="72"/>
    </row>
    <row r="247" spans="1:27" ht="12.75" customHeight="1" x14ac:dyDescent="0.2">
      <c r="A247" s="72"/>
      <c r="B247" s="88"/>
      <c r="C247" s="88"/>
      <c r="D247" s="88"/>
      <c r="E247" s="89"/>
      <c r="F247" s="89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  <c r="AA247" s="72"/>
    </row>
    <row r="248" spans="1:27" ht="12.75" customHeight="1" x14ac:dyDescent="0.2">
      <c r="A248" s="72"/>
      <c r="B248" s="88"/>
      <c r="C248" s="88"/>
      <c r="D248" s="88"/>
      <c r="E248" s="89"/>
      <c r="F248" s="89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  <c r="AA248" s="72"/>
    </row>
    <row r="249" spans="1:27" ht="12.75" customHeight="1" x14ac:dyDescent="0.2">
      <c r="A249" s="72"/>
      <c r="B249" s="88"/>
      <c r="C249" s="88"/>
      <c r="D249" s="88"/>
      <c r="E249" s="89"/>
      <c r="F249" s="89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  <c r="AA249" s="72"/>
    </row>
    <row r="250" spans="1:27" ht="12.75" customHeight="1" x14ac:dyDescent="0.2">
      <c r="A250" s="72"/>
      <c r="B250" s="88"/>
      <c r="C250" s="88"/>
      <c r="D250" s="88"/>
      <c r="E250" s="89"/>
      <c r="F250" s="89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  <c r="AA250" s="72"/>
    </row>
    <row r="251" spans="1:27" ht="12.75" customHeight="1" x14ac:dyDescent="0.2">
      <c r="A251" s="72"/>
      <c r="B251" s="88"/>
      <c r="C251" s="88"/>
      <c r="D251" s="88"/>
      <c r="E251" s="89"/>
      <c r="F251" s="89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  <c r="AA251" s="72"/>
    </row>
    <row r="252" spans="1:27" ht="12.75" customHeight="1" x14ac:dyDescent="0.2">
      <c r="A252" s="72"/>
      <c r="B252" s="88"/>
      <c r="C252" s="88"/>
      <c r="D252" s="88"/>
      <c r="E252" s="89"/>
      <c r="F252" s="89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  <c r="AA252" s="72"/>
    </row>
    <row r="253" spans="1:27" ht="12.75" customHeight="1" x14ac:dyDescent="0.2">
      <c r="A253" s="72"/>
      <c r="B253" s="88"/>
      <c r="C253" s="88"/>
      <c r="D253" s="88"/>
      <c r="E253" s="89"/>
      <c r="F253" s="89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  <c r="AA253" s="72"/>
    </row>
    <row r="254" spans="1:27" ht="12.75" customHeight="1" x14ac:dyDescent="0.2">
      <c r="A254" s="72"/>
      <c r="B254" s="88"/>
      <c r="C254" s="88"/>
      <c r="D254" s="88"/>
      <c r="E254" s="89"/>
      <c r="F254" s="89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  <c r="AA254" s="72"/>
    </row>
    <row r="255" spans="1:27" ht="12.75" customHeight="1" x14ac:dyDescent="0.2">
      <c r="A255" s="72"/>
      <c r="B255" s="88"/>
      <c r="C255" s="88"/>
      <c r="D255" s="88"/>
      <c r="E255" s="89"/>
      <c r="F255" s="89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  <c r="AA255" s="72"/>
    </row>
    <row r="256" spans="1:27" ht="12.75" customHeight="1" x14ac:dyDescent="0.2">
      <c r="A256" s="72"/>
      <c r="B256" s="88"/>
      <c r="C256" s="88"/>
      <c r="D256" s="88"/>
      <c r="E256" s="89"/>
      <c r="F256" s="89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  <c r="AA256" s="72"/>
    </row>
    <row r="257" spans="1:27" ht="12.75" customHeight="1" x14ac:dyDescent="0.2">
      <c r="A257" s="72"/>
      <c r="B257" s="88"/>
      <c r="C257" s="88"/>
      <c r="D257" s="88"/>
      <c r="E257" s="89"/>
      <c r="F257" s="89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  <c r="AA257" s="72"/>
    </row>
    <row r="258" spans="1:27" ht="12.75" customHeight="1" x14ac:dyDescent="0.2">
      <c r="A258" s="72"/>
      <c r="B258" s="88"/>
      <c r="C258" s="88"/>
      <c r="D258" s="88"/>
      <c r="E258" s="89"/>
      <c r="F258" s="89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  <c r="AA258" s="72"/>
    </row>
    <row r="259" spans="1:27" ht="12.75" customHeight="1" x14ac:dyDescent="0.2">
      <c r="A259" s="72"/>
      <c r="B259" s="88"/>
      <c r="C259" s="88"/>
      <c r="D259" s="88"/>
      <c r="E259" s="89"/>
      <c r="F259" s="89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  <c r="AA259" s="72"/>
    </row>
    <row r="260" spans="1:27" ht="12.75" customHeight="1" x14ac:dyDescent="0.2">
      <c r="A260" s="72"/>
      <c r="B260" s="88"/>
      <c r="C260" s="88"/>
      <c r="D260" s="88"/>
      <c r="E260" s="89"/>
      <c r="F260" s="89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  <c r="AA260" s="72"/>
    </row>
    <row r="261" spans="1:27" ht="12.75" customHeight="1" x14ac:dyDescent="0.2">
      <c r="A261" s="72"/>
      <c r="B261" s="88"/>
      <c r="C261" s="88"/>
      <c r="D261" s="88"/>
      <c r="E261" s="89"/>
      <c r="F261" s="89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  <c r="AA261" s="72"/>
    </row>
    <row r="262" spans="1:27" ht="12.75" customHeight="1" x14ac:dyDescent="0.2">
      <c r="A262" s="72"/>
      <c r="B262" s="88"/>
      <c r="C262" s="88"/>
      <c r="D262" s="88"/>
      <c r="E262" s="89"/>
      <c r="F262" s="89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  <c r="AA262" s="72"/>
    </row>
    <row r="263" spans="1:27" ht="12.75" customHeight="1" x14ac:dyDescent="0.2">
      <c r="A263" s="72"/>
      <c r="B263" s="88"/>
      <c r="C263" s="88"/>
      <c r="D263" s="88"/>
      <c r="E263" s="89"/>
      <c r="F263" s="89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  <c r="AA263" s="72"/>
    </row>
    <row r="264" spans="1:27" ht="12.75" customHeight="1" x14ac:dyDescent="0.2">
      <c r="A264" s="72"/>
      <c r="B264" s="88"/>
      <c r="C264" s="88"/>
      <c r="D264" s="88"/>
      <c r="E264" s="89"/>
      <c r="F264" s="89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  <c r="AA264" s="72"/>
    </row>
    <row r="265" spans="1:27" ht="12.75" customHeight="1" x14ac:dyDescent="0.2">
      <c r="A265" s="72"/>
      <c r="B265" s="88"/>
      <c r="C265" s="88"/>
      <c r="D265" s="88"/>
      <c r="E265" s="89"/>
      <c r="F265" s="89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  <c r="AA265" s="72"/>
    </row>
    <row r="266" spans="1:27" ht="12.75" customHeight="1" x14ac:dyDescent="0.2">
      <c r="A266" s="72"/>
      <c r="B266" s="88"/>
      <c r="C266" s="88"/>
      <c r="D266" s="88"/>
      <c r="E266" s="89"/>
      <c r="F266" s="89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  <c r="AA266" s="72"/>
    </row>
    <row r="267" spans="1:27" ht="12.75" customHeight="1" x14ac:dyDescent="0.2">
      <c r="A267" s="72"/>
      <c r="B267" s="88"/>
      <c r="C267" s="88"/>
      <c r="D267" s="88"/>
      <c r="E267" s="89"/>
      <c r="F267" s="89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  <c r="AA267" s="72"/>
    </row>
    <row r="268" spans="1:27" ht="12.75" customHeight="1" x14ac:dyDescent="0.2">
      <c r="A268" s="72"/>
      <c r="B268" s="88"/>
      <c r="C268" s="88"/>
      <c r="D268" s="88"/>
      <c r="E268" s="89"/>
      <c r="F268" s="89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  <c r="AA268" s="72"/>
    </row>
    <row r="269" spans="1:27" ht="12.75" customHeight="1" x14ac:dyDescent="0.2">
      <c r="A269" s="72"/>
      <c r="B269" s="88"/>
      <c r="C269" s="88"/>
      <c r="D269" s="88"/>
      <c r="E269" s="89"/>
      <c r="F269" s="89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  <c r="AA269" s="72"/>
    </row>
    <row r="270" spans="1:27" ht="12.75" customHeight="1" x14ac:dyDescent="0.2">
      <c r="A270" s="72"/>
      <c r="B270" s="88"/>
      <c r="C270" s="88"/>
      <c r="D270" s="88"/>
      <c r="E270" s="89"/>
      <c r="F270" s="89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  <c r="AA270" s="72"/>
    </row>
    <row r="271" spans="1:27" ht="12.75" customHeight="1" x14ac:dyDescent="0.2">
      <c r="A271" s="72"/>
      <c r="B271" s="88"/>
      <c r="C271" s="88"/>
      <c r="D271" s="88"/>
      <c r="E271" s="89"/>
      <c r="F271" s="89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  <c r="AA271" s="72"/>
    </row>
    <row r="272" spans="1:27" ht="12.75" customHeight="1" x14ac:dyDescent="0.2">
      <c r="A272" s="72"/>
      <c r="B272" s="88"/>
      <c r="C272" s="88"/>
      <c r="D272" s="88"/>
      <c r="E272" s="89"/>
      <c r="F272" s="89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  <c r="AA272" s="72"/>
    </row>
    <row r="273" spans="1:27" ht="12.75" customHeight="1" x14ac:dyDescent="0.2">
      <c r="A273" s="72"/>
      <c r="B273" s="88"/>
      <c r="C273" s="88"/>
      <c r="D273" s="88"/>
      <c r="E273" s="89"/>
      <c r="F273" s="89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  <c r="AA273" s="72"/>
    </row>
    <row r="274" spans="1:27" ht="12.75" customHeight="1" x14ac:dyDescent="0.2">
      <c r="A274" s="72"/>
      <c r="B274" s="88"/>
      <c r="C274" s="88"/>
      <c r="D274" s="88"/>
      <c r="E274" s="89"/>
      <c r="F274" s="89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  <c r="AA274" s="72"/>
    </row>
    <row r="275" spans="1:27" ht="12.75" customHeight="1" x14ac:dyDescent="0.2">
      <c r="A275" s="72"/>
      <c r="B275" s="88"/>
      <c r="C275" s="88"/>
      <c r="D275" s="88"/>
      <c r="E275" s="89"/>
      <c r="F275" s="89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  <c r="AA275" s="72"/>
    </row>
    <row r="276" spans="1:27" ht="12.75" customHeight="1" x14ac:dyDescent="0.2">
      <c r="A276" s="72"/>
      <c r="B276" s="88"/>
      <c r="C276" s="88"/>
      <c r="D276" s="88"/>
      <c r="E276" s="89"/>
      <c r="F276" s="89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  <c r="AA276" s="72"/>
    </row>
    <row r="277" spans="1:27" ht="12.75" customHeight="1" x14ac:dyDescent="0.2">
      <c r="A277" s="72"/>
      <c r="B277" s="88"/>
      <c r="C277" s="88"/>
      <c r="D277" s="88"/>
      <c r="E277" s="89"/>
      <c r="F277" s="89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  <c r="AA277" s="72"/>
    </row>
    <row r="278" spans="1:27" ht="12.75" customHeight="1" x14ac:dyDescent="0.2">
      <c r="A278" s="72"/>
      <c r="B278" s="88"/>
      <c r="C278" s="88"/>
      <c r="D278" s="88"/>
      <c r="E278" s="89"/>
      <c r="F278" s="89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  <c r="AA278" s="72"/>
    </row>
    <row r="279" spans="1:27" ht="12.75" customHeight="1" x14ac:dyDescent="0.2">
      <c r="A279" s="72"/>
      <c r="B279" s="88"/>
      <c r="C279" s="88"/>
      <c r="D279" s="88"/>
      <c r="E279" s="89"/>
      <c r="F279" s="89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  <c r="AA279" s="72"/>
    </row>
    <row r="280" spans="1:27" ht="12.75" customHeight="1" x14ac:dyDescent="0.2">
      <c r="A280" s="72"/>
      <c r="B280" s="88"/>
      <c r="C280" s="88"/>
      <c r="D280" s="88"/>
      <c r="E280" s="89"/>
      <c r="F280" s="89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  <c r="AA280" s="72"/>
    </row>
    <row r="281" spans="1:27" ht="12.75" customHeight="1" x14ac:dyDescent="0.2">
      <c r="A281" s="72"/>
      <c r="B281" s="88"/>
      <c r="C281" s="88"/>
      <c r="D281" s="88"/>
      <c r="E281" s="89"/>
      <c r="F281" s="89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  <c r="AA281" s="72"/>
    </row>
    <row r="282" spans="1:27" ht="12.75" customHeight="1" x14ac:dyDescent="0.2">
      <c r="A282" s="72"/>
      <c r="B282" s="88"/>
      <c r="C282" s="88"/>
      <c r="D282" s="88"/>
      <c r="E282" s="89"/>
      <c r="F282" s="89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  <c r="AA282" s="72"/>
    </row>
    <row r="283" spans="1:27" ht="12.75" customHeight="1" x14ac:dyDescent="0.2">
      <c r="A283" s="72"/>
      <c r="B283" s="88"/>
      <c r="C283" s="88"/>
      <c r="D283" s="88"/>
      <c r="E283" s="89"/>
      <c r="F283" s="89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  <c r="AA283" s="72"/>
    </row>
    <row r="284" spans="1:27" ht="12.75" customHeight="1" x14ac:dyDescent="0.2">
      <c r="A284" s="72"/>
      <c r="B284" s="88"/>
      <c r="C284" s="88"/>
      <c r="D284" s="88"/>
      <c r="E284" s="89"/>
      <c r="F284" s="89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  <c r="AA284" s="72"/>
    </row>
    <row r="285" spans="1:27" ht="12.75" customHeight="1" x14ac:dyDescent="0.2">
      <c r="A285" s="72"/>
      <c r="B285" s="88"/>
      <c r="C285" s="88"/>
      <c r="D285" s="88"/>
      <c r="E285" s="89"/>
      <c r="F285" s="89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  <c r="AA285" s="72"/>
    </row>
    <row r="286" spans="1:27" ht="12.75" customHeight="1" x14ac:dyDescent="0.2">
      <c r="A286" s="72"/>
      <c r="B286" s="88"/>
      <c r="C286" s="88"/>
      <c r="D286" s="88"/>
      <c r="E286" s="89"/>
      <c r="F286" s="89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  <c r="AA286" s="72"/>
    </row>
    <row r="287" spans="1:27" ht="12.75" customHeight="1" x14ac:dyDescent="0.2">
      <c r="A287" s="72"/>
      <c r="B287" s="88"/>
      <c r="C287" s="88"/>
      <c r="D287" s="88"/>
      <c r="E287" s="89"/>
      <c r="F287" s="89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  <c r="AA287" s="72"/>
    </row>
    <row r="288" spans="1:27" ht="12.75" customHeight="1" x14ac:dyDescent="0.2">
      <c r="A288" s="72"/>
      <c r="B288" s="88"/>
      <c r="C288" s="88"/>
      <c r="D288" s="88"/>
      <c r="E288" s="89"/>
      <c r="F288" s="89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  <c r="AA288" s="72"/>
    </row>
    <row r="289" spans="1:27" ht="12.75" customHeight="1" x14ac:dyDescent="0.2">
      <c r="A289" s="72"/>
      <c r="B289" s="88"/>
      <c r="C289" s="88"/>
      <c r="D289" s="88"/>
      <c r="E289" s="89"/>
      <c r="F289" s="89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  <c r="AA289" s="72"/>
    </row>
    <row r="290" spans="1:27" ht="12.75" customHeight="1" x14ac:dyDescent="0.2">
      <c r="A290" s="72"/>
      <c r="B290" s="88"/>
      <c r="C290" s="88"/>
      <c r="D290" s="88"/>
      <c r="E290" s="89"/>
      <c r="F290" s="89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  <c r="AA290" s="72"/>
    </row>
    <row r="291" spans="1:27" ht="12.75" customHeight="1" x14ac:dyDescent="0.2">
      <c r="A291" s="72"/>
      <c r="B291" s="88"/>
      <c r="C291" s="88"/>
      <c r="D291" s="88"/>
      <c r="E291" s="89"/>
      <c r="F291" s="89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  <c r="AA291" s="72"/>
    </row>
    <row r="292" spans="1:27" ht="12.75" customHeight="1" x14ac:dyDescent="0.2">
      <c r="A292" s="72"/>
      <c r="B292" s="88"/>
      <c r="C292" s="88"/>
      <c r="D292" s="88"/>
      <c r="E292" s="89"/>
      <c r="F292" s="89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  <c r="AA292" s="72"/>
    </row>
    <row r="293" spans="1:27" ht="12.75" customHeight="1" x14ac:dyDescent="0.2">
      <c r="A293" s="72"/>
      <c r="B293" s="88"/>
      <c r="C293" s="88"/>
      <c r="D293" s="88"/>
      <c r="E293" s="89"/>
      <c r="F293" s="89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  <c r="AA293" s="72"/>
    </row>
    <row r="294" spans="1:27" ht="12.75" customHeight="1" x14ac:dyDescent="0.2">
      <c r="A294" s="72"/>
      <c r="B294" s="88"/>
      <c r="C294" s="88"/>
      <c r="D294" s="88"/>
      <c r="E294" s="89"/>
      <c r="F294" s="89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  <c r="AA294" s="72"/>
    </row>
    <row r="295" spans="1:27" ht="12.75" customHeight="1" x14ac:dyDescent="0.2">
      <c r="A295" s="72"/>
      <c r="B295" s="88"/>
      <c r="C295" s="88"/>
      <c r="D295" s="88"/>
      <c r="E295" s="89"/>
      <c r="F295" s="89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  <c r="AA295" s="72"/>
    </row>
    <row r="296" spans="1:27" ht="12.75" customHeight="1" x14ac:dyDescent="0.2">
      <c r="A296" s="72"/>
      <c r="B296" s="88"/>
      <c r="C296" s="88"/>
      <c r="D296" s="88"/>
      <c r="E296" s="89"/>
      <c r="F296" s="89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  <c r="AA296" s="72"/>
    </row>
    <row r="297" spans="1:27" ht="12.75" customHeight="1" x14ac:dyDescent="0.2">
      <c r="A297" s="72"/>
      <c r="B297" s="88"/>
      <c r="C297" s="88"/>
      <c r="D297" s="88"/>
      <c r="E297" s="89"/>
      <c r="F297" s="89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  <c r="AA297" s="72"/>
    </row>
    <row r="298" spans="1:27" ht="12.75" customHeight="1" x14ac:dyDescent="0.2">
      <c r="A298" s="72"/>
      <c r="B298" s="88"/>
      <c r="C298" s="88"/>
      <c r="D298" s="88"/>
      <c r="E298" s="89"/>
      <c r="F298" s="89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  <c r="AA298" s="72"/>
    </row>
    <row r="299" spans="1:27" ht="12.75" customHeight="1" x14ac:dyDescent="0.2">
      <c r="A299" s="72"/>
      <c r="B299" s="88"/>
      <c r="C299" s="88"/>
      <c r="D299" s="88"/>
      <c r="E299" s="89"/>
      <c r="F299" s="89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  <c r="AA299" s="72"/>
    </row>
    <row r="300" spans="1:27" ht="12.75" customHeight="1" x14ac:dyDescent="0.2">
      <c r="A300" s="72"/>
      <c r="B300" s="88"/>
      <c r="C300" s="88"/>
      <c r="D300" s="88"/>
      <c r="E300" s="89"/>
      <c r="F300" s="89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  <c r="AA300" s="72"/>
    </row>
    <row r="301" spans="1:27" ht="12.75" customHeight="1" x14ac:dyDescent="0.2">
      <c r="A301" s="72"/>
      <c r="B301" s="88"/>
      <c r="C301" s="88"/>
      <c r="D301" s="88"/>
      <c r="E301" s="89"/>
      <c r="F301" s="89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  <c r="AA301" s="72"/>
    </row>
    <row r="302" spans="1:27" ht="12.75" customHeight="1" x14ac:dyDescent="0.2">
      <c r="A302" s="72"/>
      <c r="B302" s="88"/>
      <c r="C302" s="88"/>
      <c r="D302" s="88"/>
      <c r="E302" s="89"/>
      <c r="F302" s="89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  <c r="AA302" s="72"/>
    </row>
    <row r="303" spans="1:27" ht="12.75" customHeight="1" x14ac:dyDescent="0.2">
      <c r="A303" s="72"/>
      <c r="B303" s="88"/>
      <c r="C303" s="88"/>
      <c r="D303" s="88"/>
      <c r="E303" s="89"/>
      <c r="F303" s="89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  <c r="AA303" s="72"/>
    </row>
    <row r="304" spans="1:27" ht="12.75" customHeight="1" x14ac:dyDescent="0.2">
      <c r="A304" s="72"/>
      <c r="B304" s="88"/>
      <c r="C304" s="88"/>
      <c r="D304" s="88"/>
      <c r="E304" s="89"/>
      <c r="F304" s="89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  <c r="AA304" s="72"/>
    </row>
    <row r="305" spans="1:27" ht="12.75" customHeight="1" x14ac:dyDescent="0.2">
      <c r="A305" s="72"/>
      <c r="B305" s="88"/>
      <c r="C305" s="88"/>
      <c r="D305" s="88"/>
      <c r="E305" s="89"/>
      <c r="F305" s="89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  <c r="AA305" s="72"/>
    </row>
    <row r="306" spans="1:27" ht="12.75" customHeight="1" x14ac:dyDescent="0.2">
      <c r="A306" s="72"/>
      <c r="B306" s="88"/>
      <c r="C306" s="88"/>
      <c r="D306" s="88"/>
      <c r="E306" s="89"/>
      <c r="F306" s="89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  <c r="AA306" s="72"/>
    </row>
    <row r="307" spans="1:27" ht="12.75" customHeight="1" x14ac:dyDescent="0.2">
      <c r="A307" s="72"/>
      <c r="B307" s="88"/>
      <c r="C307" s="88"/>
      <c r="D307" s="88"/>
      <c r="E307" s="89"/>
      <c r="F307" s="89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  <c r="AA307" s="72"/>
    </row>
    <row r="308" spans="1:27" ht="12.75" customHeight="1" x14ac:dyDescent="0.2">
      <c r="A308" s="72"/>
      <c r="B308" s="88"/>
      <c r="C308" s="88"/>
      <c r="D308" s="88"/>
      <c r="E308" s="89"/>
      <c r="F308" s="89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  <c r="AA308" s="72"/>
    </row>
    <row r="309" spans="1:27" ht="12.75" customHeight="1" x14ac:dyDescent="0.2">
      <c r="A309" s="72"/>
      <c r="B309" s="88"/>
      <c r="C309" s="88"/>
      <c r="D309" s="88"/>
      <c r="E309" s="89"/>
      <c r="F309" s="89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  <c r="AA309" s="72"/>
    </row>
    <row r="310" spans="1:27" ht="12.75" customHeight="1" x14ac:dyDescent="0.2">
      <c r="A310" s="72"/>
      <c r="B310" s="88"/>
      <c r="C310" s="88"/>
      <c r="D310" s="88"/>
      <c r="E310" s="89"/>
      <c r="F310" s="89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  <c r="AA310" s="72"/>
    </row>
    <row r="311" spans="1:27" ht="12.75" customHeight="1" x14ac:dyDescent="0.2">
      <c r="A311" s="72"/>
      <c r="B311" s="88"/>
      <c r="C311" s="88"/>
      <c r="D311" s="88"/>
      <c r="E311" s="89"/>
      <c r="F311" s="89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  <c r="AA311" s="72"/>
    </row>
    <row r="312" spans="1:27" ht="12.75" customHeight="1" x14ac:dyDescent="0.2">
      <c r="A312" s="72"/>
      <c r="B312" s="88"/>
      <c r="C312" s="88"/>
      <c r="D312" s="88"/>
      <c r="E312" s="89"/>
      <c r="F312" s="89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  <c r="AA312" s="72"/>
    </row>
    <row r="313" spans="1:27" ht="12.75" customHeight="1" x14ac:dyDescent="0.2">
      <c r="A313" s="72"/>
      <c r="B313" s="88"/>
      <c r="C313" s="88"/>
      <c r="D313" s="88"/>
      <c r="E313" s="89"/>
      <c r="F313" s="89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  <c r="AA313" s="72"/>
    </row>
    <row r="314" spans="1:27" ht="12.75" customHeight="1" x14ac:dyDescent="0.2">
      <c r="A314" s="72"/>
      <c r="B314" s="88"/>
      <c r="C314" s="88"/>
      <c r="D314" s="88"/>
      <c r="E314" s="89"/>
      <c r="F314" s="89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  <c r="AA314" s="72"/>
    </row>
    <row r="315" spans="1:27" ht="12.75" customHeight="1" x14ac:dyDescent="0.2">
      <c r="A315" s="72"/>
      <c r="B315" s="88"/>
      <c r="C315" s="88"/>
      <c r="D315" s="88"/>
      <c r="E315" s="89"/>
      <c r="F315" s="89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  <c r="AA315" s="72"/>
    </row>
    <row r="316" spans="1:27" ht="12.75" customHeight="1" x14ac:dyDescent="0.2">
      <c r="A316" s="72"/>
      <c r="B316" s="88"/>
      <c r="C316" s="88"/>
      <c r="D316" s="88"/>
      <c r="E316" s="89"/>
      <c r="F316" s="89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  <c r="AA316" s="72"/>
    </row>
    <row r="317" spans="1:27" ht="12.75" customHeight="1" x14ac:dyDescent="0.2">
      <c r="A317" s="72"/>
      <c r="B317" s="88"/>
      <c r="C317" s="88"/>
      <c r="D317" s="88"/>
      <c r="E317" s="89"/>
      <c r="F317" s="89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  <c r="AA317" s="72"/>
    </row>
    <row r="318" spans="1:27" ht="12.75" customHeight="1" x14ac:dyDescent="0.2">
      <c r="A318" s="72"/>
      <c r="B318" s="88"/>
      <c r="C318" s="88"/>
      <c r="D318" s="88"/>
      <c r="E318" s="89"/>
      <c r="F318" s="89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  <c r="AA318" s="72"/>
    </row>
    <row r="319" spans="1:27" ht="12.75" customHeight="1" x14ac:dyDescent="0.2">
      <c r="A319" s="72"/>
      <c r="B319" s="88"/>
      <c r="C319" s="88"/>
      <c r="D319" s="88"/>
      <c r="E319" s="89"/>
      <c r="F319" s="89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  <c r="AA319" s="72"/>
    </row>
    <row r="320" spans="1:27" ht="12.75" customHeight="1" x14ac:dyDescent="0.2">
      <c r="A320" s="72"/>
      <c r="B320" s="88"/>
      <c r="C320" s="88"/>
      <c r="D320" s="88"/>
      <c r="E320" s="89"/>
      <c r="F320" s="89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  <c r="AA320" s="72"/>
    </row>
    <row r="321" spans="1:27" ht="12.75" customHeight="1" x14ac:dyDescent="0.2">
      <c r="A321" s="72"/>
      <c r="B321" s="88"/>
      <c r="C321" s="88"/>
      <c r="D321" s="88"/>
      <c r="E321" s="89"/>
      <c r="F321" s="89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  <c r="AA321" s="72"/>
    </row>
    <row r="322" spans="1:27" ht="12.75" customHeight="1" x14ac:dyDescent="0.2">
      <c r="A322" s="72"/>
      <c r="B322" s="88"/>
      <c r="C322" s="88"/>
      <c r="D322" s="88"/>
      <c r="E322" s="89"/>
      <c r="F322" s="89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  <c r="AA322" s="72"/>
    </row>
    <row r="323" spans="1:27" ht="12.75" customHeight="1" x14ac:dyDescent="0.2">
      <c r="A323" s="72"/>
      <c r="B323" s="88"/>
      <c r="C323" s="88"/>
      <c r="D323" s="88"/>
      <c r="E323" s="89"/>
      <c r="F323" s="89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  <c r="AA323" s="72"/>
    </row>
    <row r="324" spans="1:27" ht="12.75" customHeight="1" x14ac:dyDescent="0.2">
      <c r="A324" s="72"/>
      <c r="B324" s="88"/>
      <c r="C324" s="88"/>
      <c r="D324" s="88"/>
      <c r="E324" s="89"/>
      <c r="F324" s="89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  <c r="AA324" s="72"/>
    </row>
    <row r="325" spans="1:27" ht="12.75" customHeight="1" x14ac:dyDescent="0.2">
      <c r="A325" s="72"/>
      <c r="B325" s="88"/>
      <c r="C325" s="88"/>
      <c r="D325" s="88"/>
      <c r="E325" s="89"/>
      <c r="F325" s="89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  <c r="AA325" s="72"/>
    </row>
    <row r="326" spans="1:27" ht="12.75" customHeight="1" x14ac:dyDescent="0.2">
      <c r="A326" s="72"/>
      <c r="B326" s="88"/>
      <c r="C326" s="88"/>
      <c r="D326" s="88"/>
      <c r="E326" s="89"/>
      <c r="F326" s="89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  <c r="AA326" s="72"/>
    </row>
    <row r="327" spans="1:27" ht="12.75" customHeight="1" x14ac:dyDescent="0.2">
      <c r="A327" s="72"/>
      <c r="B327" s="88"/>
      <c r="C327" s="88"/>
      <c r="D327" s="88"/>
      <c r="E327" s="89"/>
      <c r="F327" s="89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  <c r="AA327" s="72"/>
    </row>
    <row r="328" spans="1:27" ht="12.75" customHeight="1" x14ac:dyDescent="0.2">
      <c r="A328" s="72"/>
      <c r="B328" s="88"/>
      <c r="C328" s="88"/>
      <c r="D328" s="88"/>
      <c r="E328" s="89"/>
      <c r="F328" s="89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  <c r="AA328" s="72"/>
    </row>
    <row r="329" spans="1:27" ht="12.75" customHeight="1" x14ac:dyDescent="0.2">
      <c r="A329" s="72"/>
      <c r="B329" s="88"/>
      <c r="C329" s="88"/>
      <c r="D329" s="88"/>
      <c r="E329" s="89"/>
      <c r="F329" s="89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  <c r="AA329" s="72"/>
    </row>
    <row r="330" spans="1:27" ht="12.75" customHeight="1" x14ac:dyDescent="0.2">
      <c r="A330" s="72"/>
      <c r="B330" s="88"/>
      <c r="C330" s="88"/>
      <c r="D330" s="88"/>
      <c r="E330" s="89"/>
      <c r="F330" s="89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  <c r="AA330" s="72"/>
    </row>
    <row r="331" spans="1:27" ht="12.75" customHeight="1" x14ac:dyDescent="0.2">
      <c r="A331" s="72"/>
      <c r="B331" s="88"/>
      <c r="C331" s="88"/>
      <c r="D331" s="88"/>
      <c r="E331" s="89"/>
      <c r="F331" s="89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  <c r="AA331" s="72"/>
    </row>
    <row r="332" spans="1:27" ht="12.75" customHeight="1" x14ac:dyDescent="0.2">
      <c r="A332" s="72"/>
      <c r="B332" s="88"/>
      <c r="C332" s="88"/>
      <c r="D332" s="88"/>
      <c r="E332" s="89"/>
      <c r="F332" s="89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  <c r="AA332" s="72"/>
    </row>
    <row r="333" spans="1:27" ht="12.75" customHeight="1" x14ac:dyDescent="0.2">
      <c r="A333" s="72"/>
      <c r="B333" s="88"/>
      <c r="C333" s="88"/>
      <c r="D333" s="88"/>
      <c r="E333" s="89"/>
      <c r="F333" s="89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  <c r="AA333" s="72"/>
    </row>
    <row r="334" spans="1:27" ht="12.75" customHeight="1" x14ac:dyDescent="0.2">
      <c r="A334" s="72"/>
      <c r="B334" s="88"/>
      <c r="C334" s="88"/>
      <c r="D334" s="88"/>
      <c r="E334" s="89"/>
      <c r="F334" s="89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  <c r="AA334" s="72"/>
    </row>
    <row r="335" spans="1:27" ht="12.75" customHeight="1" x14ac:dyDescent="0.2">
      <c r="A335" s="72"/>
      <c r="B335" s="88"/>
      <c r="C335" s="88"/>
      <c r="D335" s="88"/>
      <c r="E335" s="89"/>
      <c r="F335" s="89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  <c r="AA335" s="72"/>
    </row>
    <row r="336" spans="1:27" ht="12.75" customHeight="1" x14ac:dyDescent="0.2">
      <c r="A336" s="72"/>
      <c r="B336" s="88"/>
      <c r="C336" s="88"/>
      <c r="D336" s="88"/>
      <c r="E336" s="89"/>
      <c r="F336" s="89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  <c r="AA336" s="72"/>
    </row>
    <row r="337" spans="1:27" ht="12.75" customHeight="1" x14ac:dyDescent="0.2">
      <c r="A337" s="72"/>
      <c r="B337" s="88"/>
      <c r="C337" s="88"/>
      <c r="D337" s="88"/>
      <c r="E337" s="89"/>
      <c r="F337" s="89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  <c r="AA337" s="72"/>
    </row>
    <row r="338" spans="1:27" ht="12.75" customHeight="1" x14ac:dyDescent="0.2">
      <c r="A338" s="72"/>
      <c r="B338" s="88"/>
      <c r="C338" s="88"/>
      <c r="D338" s="88"/>
      <c r="E338" s="89"/>
      <c r="F338" s="89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  <c r="AA338" s="72"/>
    </row>
    <row r="339" spans="1:27" ht="12.75" customHeight="1" x14ac:dyDescent="0.2">
      <c r="A339" s="72"/>
      <c r="B339" s="88"/>
      <c r="C339" s="88"/>
      <c r="D339" s="88"/>
      <c r="E339" s="89"/>
      <c r="F339" s="89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  <c r="AA339" s="72"/>
    </row>
    <row r="340" spans="1:27" ht="12.75" customHeight="1" x14ac:dyDescent="0.2">
      <c r="A340" s="72"/>
      <c r="B340" s="88"/>
      <c r="C340" s="88"/>
      <c r="D340" s="88"/>
      <c r="E340" s="89"/>
      <c r="F340" s="89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  <c r="AA340" s="72"/>
    </row>
    <row r="341" spans="1:27" ht="12.75" customHeight="1" x14ac:dyDescent="0.2">
      <c r="A341" s="72"/>
      <c r="B341" s="88"/>
      <c r="C341" s="88"/>
      <c r="D341" s="88"/>
      <c r="E341" s="89"/>
      <c r="F341" s="89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  <c r="AA341" s="72"/>
    </row>
    <row r="342" spans="1:27" ht="12.75" customHeight="1" x14ac:dyDescent="0.2">
      <c r="A342" s="72"/>
      <c r="B342" s="88"/>
      <c r="C342" s="88"/>
      <c r="D342" s="88"/>
      <c r="E342" s="89"/>
      <c r="F342" s="89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  <c r="AA342" s="72"/>
    </row>
    <row r="343" spans="1:27" ht="12.75" customHeight="1" x14ac:dyDescent="0.2">
      <c r="A343" s="72"/>
      <c r="B343" s="88"/>
      <c r="C343" s="88"/>
      <c r="D343" s="88"/>
      <c r="E343" s="89"/>
      <c r="F343" s="89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  <c r="AA343" s="72"/>
    </row>
    <row r="344" spans="1:27" ht="12.75" customHeight="1" x14ac:dyDescent="0.2">
      <c r="A344" s="72"/>
      <c r="B344" s="88"/>
      <c r="C344" s="88"/>
      <c r="D344" s="88"/>
      <c r="E344" s="89"/>
      <c r="F344" s="89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  <c r="AA344" s="72"/>
    </row>
    <row r="345" spans="1:27" ht="12.75" customHeight="1" x14ac:dyDescent="0.2">
      <c r="A345" s="72"/>
      <c r="B345" s="88"/>
      <c r="C345" s="88"/>
      <c r="D345" s="88"/>
      <c r="E345" s="89"/>
      <c r="F345" s="89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  <c r="AA345" s="72"/>
    </row>
    <row r="346" spans="1:27" ht="12.75" customHeight="1" x14ac:dyDescent="0.2">
      <c r="A346" s="72"/>
      <c r="B346" s="88"/>
      <c r="C346" s="88"/>
      <c r="D346" s="88"/>
      <c r="E346" s="89"/>
      <c r="F346" s="89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  <c r="AA346" s="72"/>
    </row>
    <row r="347" spans="1:27" ht="12.75" customHeight="1" x14ac:dyDescent="0.2">
      <c r="A347" s="72"/>
      <c r="B347" s="88"/>
      <c r="C347" s="88"/>
      <c r="D347" s="88"/>
      <c r="E347" s="89"/>
      <c r="F347" s="89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  <c r="AA347" s="72"/>
    </row>
    <row r="348" spans="1:27" ht="12.75" customHeight="1" x14ac:dyDescent="0.2">
      <c r="A348" s="72"/>
      <c r="B348" s="88"/>
      <c r="C348" s="88"/>
      <c r="D348" s="88"/>
      <c r="E348" s="89"/>
      <c r="F348" s="89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  <c r="AA348" s="72"/>
    </row>
    <row r="349" spans="1:27" ht="12.75" customHeight="1" x14ac:dyDescent="0.2">
      <c r="A349" s="72"/>
      <c r="B349" s="88"/>
      <c r="C349" s="88"/>
      <c r="D349" s="88"/>
      <c r="E349" s="89"/>
      <c r="F349" s="89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  <c r="AA349" s="72"/>
    </row>
    <row r="350" spans="1:27" ht="12.75" customHeight="1" x14ac:dyDescent="0.2">
      <c r="A350" s="72"/>
      <c r="B350" s="88"/>
      <c r="C350" s="88"/>
      <c r="D350" s="88"/>
      <c r="E350" s="89"/>
      <c r="F350" s="89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  <c r="AA350" s="72"/>
    </row>
    <row r="351" spans="1:27" ht="12.75" customHeight="1" x14ac:dyDescent="0.2">
      <c r="A351" s="72"/>
      <c r="B351" s="88"/>
      <c r="C351" s="88"/>
      <c r="D351" s="88"/>
      <c r="E351" s="89"/>
      <c r="F351" s="89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  <c r="AA351" s="72"/>
    </row>
    <row r="352" spans="1:27" ht="12.75" customHeight="1" x14ac:dyDescent="0.2">
      <c r="A352" s="72"/>
      <c r="B352" s="88"/>
      <c r="C352" s="88"/>
      <c r="D352" s="88"/>
      <c r="E352" s="89"/>
      <c r="F352" s="89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  <c r="AA352" s="72"/>
    </row>
    <row r="353" spans="1:27" ht="12.75" customHeight="1" x14ac:dyDescent="0.2">
      <c r="A353" s="72"/>
      <c r="B353" s="88"/>
      <c r="C353" s="88"/>
      <c r="D353" s="88"/>
      <c r="E353" s="89"/>
      <c r="F353" s="89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  <c r="AA353" s="72"/>
    </row>
    <row r="354" spans="1:27" ht="12.75" customHeight="1" x14ac:dyDescent="0.2">
      <c r="A354" s="72"/>
      <c r="B354" s="88"/>
      <c r="C354" s="88"/>
      <c r="D354" s="88"/>
      <c r="E354" s="89"/>
      <c r="F354" s="89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  <c r="AA354" s="72"/>
    </row>
    <row r="355" spans="1:27" ht="12.75" customHeight="1" x14ac:dyDescent="0.2">
      <c r="A355" s="72"/>
      <c r="B355" s="88"/>
      <c r="C355" s="88"/>
      <c r="D355" s="88"/>
      <c r="E355" s="89"/>
      <c r="F355" s="89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  <c r="AA355" s="72"/>
    </row>
    <row r="356" spans="1:27" ht="12.75" customHeight="1" x14ac:dyDescent="0.2">
      <c r="A356" s="72"/>
      <c r="B356" s="88"/>
      <c r="C356" s="88"/>
      <c r="D356" s="88"/>
      <c r="E356" s="89"/>
      <c r="F356" s="89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  <c r="AA356" s="72"/>
    </row>
    <row r="357" spans="1:27" ht="12.75" customHeight="1" x14ac:dyDescent="0.2">
      <c r="A357" s="72"/>
      <c r="B357" s="88"/>
      <c r="C357" s="88"/>
      <c r="D357" s="88"/>
      <c r="E357" s="89"/>
      <c r="F357" s="89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  <c r="AA357" s="72"/>
    </row>
    <row r="358" spans="1:27" ht="12.75" customHeight="1" x14ac:dyDescent="0.2">
      <c r="A358" s="72"/>
      <c r="B358" s="88"/>
      <c r="C358" s="88"/>
      <c r="D358" s="88"/>
      <c r="E358" s="89"/>
      <c r="F358" s="89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  <c r="AA358" s="72"/>
    </row>
    <row r="359" spans="1:27" ht="12.75" customHeight="1" x14ac:dyDescent="0.2">
      <c r="A359" s="72"/>
      <c r="B359" s="88"/>
      <c r="C359" s="88"/>
      <c r="D359" s="88"/>
      <c r="E359" s="89"/>
      <c r="F359" s="89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  <c r="AA359" s="72"/>
    </row>
    <row r="360" spans="1:27" ht="12.75" customHeight="1" x14ac:dyDescent="0.2">
      <c r="A360" s="72"/>
      <c r="B360" s="88"/>
      <c r="C360" s="88"/>
      <c r="D360" s="88"/>
      <c r="E360" s="89"/>
      <c r="F360" s="89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  <c r="AA360" s="72"/>
    </row>
    <row r="361" spans="1:27" ht="12.75" customHeight="1" x14ac:dyDescent="0.2">
      <c r="A361" s="72"/>
      <c r="B361" s="88"/>
      <c r="C361" s="88"/>
      <c r="D361" s="88"/>
      <c r="E361" s="89"/>
      <c r="F361" s="89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  <c r="AA361" s="72"/>
    </row>
    <row r="362" spans="1:27" ht="12.75" customHeight="1" x14ac:dyDescent="0.2">
      <c r="A362" s="72"/>
      <c r="B362" s="88"/>
      <c r="C362" s="88"/>
      <c r="D362" s="88"/>
      <c r="E362" s="89"/>
      <c r="F362" s="89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  <c r="AA362" s="72"/>
    </row>
    <row r="363" spans="1:27" ht="12.75" customHeight="1" x14ac:dyDescent="0.2">
      <c r="A363" s="72"/>
      <c r="B363" s="88"/>
      <c r="C363" s="88"/>
      <c r="D363" s="88"/>
      <c r="E363" s="89"/>
      <c r="F363" s="89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  <c r="AA363" s="72"/>
    </row>
    <row r="364" spans="1:27" ht="12.75" customHeight="1" x14ac:dyDescent="0.2">
      <c r="A364" s="72"/>
      <c r="B364" s="88"/>
      <c r="C364" s="88"/>
      <c r="D364" s="88"/>
      <c r="E364" s="89"/>
      <c r="F364" s="89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  <c r="AA364" s="72"/>
    </row>
    <row r="365" spans="1:27" ht="12.75" customHeight="1" x14ac:dyDescent="0.2">
      <c r="A365" s="72"/>
      <c r="B365" s="88"/>
      <c r="C365" s="88"/>
      <c r="D365" s="88"/>
      <c r="E365" s="89"/>
      <c r="F365" s="89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  <c r="AA365" s="72"/>
    </row>
    <row r="366" spans="1:27" ht="12.75" customHeight="1" x14ac:dyDescent="0.2">
      <c r="A366" s="72"/>
      <c r="B366" s="88"/>
      <c r="C366" s="88"/>
      <c r="D366" s="88"/>
      <c r="E366" s="89"/>
      <c r="F366" s="89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  <c r="AA366" s="72"/>
    </row>
    <row r="367" spans="1:27" ht="12.75" customHeight="1" x14ac:dyDescent="0.2">
      <c r="A367" s="72"/>
      <c r="B367" s="88"/>
      <c r="C367" s="88"/>
      <c r="D367" s="88"/>
      <c r="E367" s="89"/>
      <c r="F367" s="89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  <c r="AA367" s="72"/>
    </row>
    <row r="368" spans="1:27" ht="12.75" customHeight="1" x14ac:dyDescent="0.2">
      <c r="A368" s="72"/>
      <c r="B368" s="88"/>
      <c r="C368" s="88"/>
      <c r="D368" s="88"/>
      <c r="E368" s="89"/>
      <c r="F368" s="89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  <c r="AA368" s="72"/>
    </row>
    <row r="369" spans="1:27" ht="12.75" customHeight="1" x14ac:dyDescent="0.2">
      <c r="A369" s="72"/>
      <c r="B369" s="88"/>
      <c r="C369" s="88"/>
      <c r="D369" s="88"/>
      <c r="E369" s="89"/>
      <c r="F369" s="89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  <c r="AA369" s="72"/>
    </row>
    <row r="370" spans="1:27" ht="12.75" customHeight="1" x14ac:dyDescent="0.2">
      <c r="A370" s="72"/>
      <c r="B370" s="88"/>
      <c r="C370" s="88"/>
      <c r="D370" s="88"/>
      <c r="E370" s="89"/>
      <c r="F370" s="89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  <c r="AA370" s="72"/>
    </row>
    <row r="371" spans="1:27" ht="12.75" customHeight="1" x14ac:dyDescent="0.2">
      <c r="A371" s="72"/>
      <c r="B371" s="88"/>
      <c r="C371" s="88"/>
      <c r="D371" s="88"/>
      <c r="E371" s="89"/>
      <c r="F371" s="89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  <c r="AA371" s="72"/>
    </row>
    <row r="372" spans="1:27" ht="12.75" customHeight="1" x14ac:dyDescent="0.2">
      <c r="A372" s="72"/>
      <c r="B372" s="88"/>
      <c r="C372" s="88"/>
      <c r="D372" s="88"/>
      <c r="E372" s="89"/>
      <c r="F372" s="89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  <c r="AA372" s="72"/>
    </row>
    <row r="373" spans="1:27" ht="12.75" customHeight="1" x14ac:dyDescent="0.2">
      <c r="A373" s="72"/>
      <c r="B373" s="88"/>
      <c r="C373" s="88"/>
      <c r="D373" s="88"/>
      <c r="E373" s="89"/>
      <c r="F373" s="89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  <c r="AA373" s="72"/>
    </row>
    <row r="374" spans="1:27" ht="12.75" customHeight="1" x14ac:dyDescent="0.2">
      <c r="A374" s="72"/>
      <c r="B374" s="88"/>
      <c r="C374" s="88"/>
      <c r="D374" s="88"/>
      <c r="E374" s="89"/>
      <c r="F374" s="89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  <c r="AA374" s="72"/>
    </row>
    <row r="375" spans="1:27" ht="12.75" customHeight="1" x14ac:dyDescent="0.2">
      <c r="A375" s="72"/>
      <c r="B375" s="88"/>
      <c r="C375" s="88"/>
      <c r="D375" s="88"/>
      <c r="E375" s="89"/>
      <c r="F375" s="89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  <c r="AA375" s="72"/>
    </row>
    <row r="376" spans="1:27" ht="12.75" customHeight="1" x14ac:dyDescent="0.2">
      <c r="A376" s="72"/>
      <c r="B376" s="88"/>
      <c r="C376" s="88"/>
      <c r="D376" s="88"/>
      <c r="E376" s="89"/>
      <c r="F376" s="89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  <c r="AA376" s="72"/>
    </row>
    <row r="377" spans="1:27" ht="12.75" customHeight="1" x14ac:dyDescent="0.2">
      <c r="A377" s="72"/>
      <c r="B377" s="88"/>
      <c r="C377" s="88"/>
      <c r="D377" s="88"/>
      <c r="E377" s="89"/>
      <c r="F377" s="89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  <c r="AA377" s="72"/>
    </row>
    <row r="378" spans="1:27" ht="12.75" customHeight="1" x14ac:dyDescent="0.2">
      <c r="A378" s="72"/>
      <c r="B378" s="88"/>
      <c r="C378" s="88"/>
      <c r="D378" s="88"/>
      <c r="E378" s="89"/>
      <c r="F378" s="89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  <c r="AA378" s="72"/>
    </row>
    <row r="379" spans="1:27" ht="12.75" customHeight="1" x14ac:dyDescent="0.2">
      <c r="A379" s="72"/>
      <c r="B379" s="88"/>
      <c r="C379" s="88"/>
      <c r="D379" s="88"/>
      <c r="E379" s="89"/>
      <c r="F379" s="89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  <c r="AA379" s="72"/>
    </row>
    <row r="380" spans="1:27" ht="12.75" customHeight="1" x14ac:dyDescent="0.2">
      <c r="A380" s="72"/>
      <c r="B380" s="88"/>
      <c r="C380" s="88"/>
      <c r="D380" s="88"/>
      <c r="E380" s="89"/>
      <c r="F380" s="89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  <c r="AA380" s="72"/>
    </row>
    <row r="381" spans="1:27" ht="12.75" customHeight="1" x14ac:dyDescent="0.2">
      <c r="A381" s="72"/>
      <c r="B381" s="88"/>
      <c r="C381" s="88"/>
      <c r="D381" s="88"/>
      <c r="E381" s="89"/>
      <c r="F381" s="89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  <c r="AA381" s="72"/>
    </row>
    <row r="382" spans="1:27" ht="12.75" customHeight="1" x14ac:dyDescent="0.2">
      <c r="A382" s="72"/>
      <c r="B382" s="88"/>
      <c r="C382" s="88"/>
      <c r="D382" s="88"/>
      <c r="E382" s="89"/>
      <c r="F382" s="89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  <c r="AA382" s="72"/>
    </row>
    <row r="383" spans="1:27" ht="12.75" customHeight="1" x14ac:dyDescent="0.2">
      <c r="A383" s="72"/>
      <c r="B383" s="88"/>
      <c r="C383" s="88"/>
      <c r="D383" s="88"/>
      <c r="E383" s="89"/>
      <c r="F383" s="89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  <c r="AA383" s="72"/>
    </row>
    <row r="384" spans="1:27" ht="12.75" customHeight="1" x14ac:dyDescent="0.2">
      <c r="A384" s="72"/>
      <c r="B384" s="88"/>
      <c r="C384" s="88"/>
      <c r="D384" s="88"/>
      <c r="E384" s="89"/>
      <c r="F384" s="89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  <c r="AA384" s="72"/>
    </row>
    <row r="385" spans="1:27" ht="12.75" customHeight="1" x14ac:dyDescent="0.2">
      <c r="A385" s="72"/>
      <c r="B385" s="88"/>
      <c r="C385" s="88"/>
      <c r="D385" s="88"/>
      <c r="E385" s="89"/>
      <c r="F385" s="89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  <c r="AA385" s="72"/>
    </row>
    <row r="386" spans="1:27" ht="12.75" customHeight="1" x14ac:dyDescent="0.2">
      <c r="A386" s="72"/>
      <c r="B386" s="88"/>
      <c r="C386" s="88"/>
      <c r="D386" s="88"/>
      <c r="E386" s="89"/>
      <c r="F386" s="89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  <c r="AA386" s="72"/>
    </row>
    <row r="387" spans="1:27" ht="12.75" customHeight="1" x14ac:dyDescent="0.2">
      <c r="A387" s="72"/>
      <c r="B387" s="88"/>
      <c r="C387" s="88"/>
      <c r="D387" s="88"/>
      <c r="E387" s="89"/>
      <c r="F387" s="89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  <c r="AA387" s="72"/>
    </row>
    <row r="388" spans="1:27" ht="12.75" customHeight="1" x14ac:dyDescent="0.2">
      <c r="A388" s="72"/>
      <c r="B388" s="88"/>
      <c r="C388" s="88"/>
      <c r="D388" s="88"/>
      <c r="E388" s="89"/>
      <c r="F388" s="89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  <c r="AA388" s="72"/>
    </row>
    <row r="389" spans="1:27" ht="12.75" customHeight="1" x14ac:dyDescent="0.2">
      <c r="A389" s="72"/>
      <c r="B389" s="88"/>
      <c r="C389" s="88"/>
      <c r="D389" s="88"/>
      <c r="E389" s="89"/>
      <c r="F389" s="89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  <c r="AA389" s="72"/>
    </row>
    <row r="390" spans="1:27" ht="12.75" customHeight="1" x14ac:dyDescent="0.2">
      <c r="A390" s="72"/>
      <c r="B390" s="88"/>
      <c r="C390" s="88"/>
      <c r="D390" s="88"/>
      <c r="E390" s="89"/>
      <c r="F390" s="89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  <c r="AA390" s="72"/>
    </row>
    <row r="391" spans="1:27" ht="12.75" customHeight="1" x14ac:dyDescent="0.2">
      <c r="A391" s="72"/>
      <c r="B391" s="88"/>
      <c r="C391" s="88"/>
      <c r="D391" s="88"/>
      <c r="E391" s="89"/>
      <c r="F391" s="89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  <c r="AA391" s="72"/>
    </row>
    <row r="392" spans="1:27" ht="12.75" customHeight="1" x14ac:dyDescent="0.2">
      <c r="A392" s="72"/>
      <c r="B392" s="88"/>
      <c r="C392" s="88"/>
      <c r="D392" s="88"/>
      <c r="E392" s="89"/>
      <c r="F392" s="89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  <c r="AA392" s="72"/>
    </row>
    <row r="393" spans="1:27" ht="12.75" customHeight="1" x14ac:dyDescent="0.2">
      <c r="A393" s="72"/>
      <c r="B393" s="88"/>
      <c r="C393" s="88"/>
      <c r="D393" s="88"/>
      <c r="E393" s="89"/>
      <c r="F393" s="89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  <c r="AA393" s="72"/>
    </row>
    <row r="394" spans="1:27" ht="12.75" customHeight="1" x14ac:dyDescent="0.2">
      <c r="A394" s="72"/>
      <c r="B394" s="88"/>
      <c r="C394" s="88"/>
      <c r="D394" s="88"/>
      <c r="E394" s="89"/>
      <c r="F394" s="89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  <c r="AA394" s="72"/>
    </row>
    <row r="395" spans="1:27" ht="12.75" customHeight="1" x14ac:dyDescent="0.2">
      <c r="A395" s="72"/>
      <c r="B395" s="88"/>
      <c r="C395" s="88"/>
      <c r="D395" s="88"/>
      <c r="E395" s="89"/>
      <c r="F395" s="89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  <c r="AA395" s="72"/>
    </row>
    <row r="396" spans="1:27" ht="12.75" customHeight="1" x14ac:dyDescent="0.2">
      <c r="A396" s="72"/>
      <c r="B396" s="88"/>
      <c r="C396" s="88"/>
      <c r="D396" s="88"/>
      <c r="E396" s="89"/>
      <c r="F396" s="89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  <c r="AA396" s="72"/>
    </row>
    <row r="397" spans="1:27" ht="12.75" customHeight="1" x14ac:dyDescent="0.2">
      <c r="A397" s="72"/>
      <c r="B397" s="88"/>
      <c r="C397" s="88"/>
      <c r="D397" s="88"/>
      <c r="E397" s="89"/>
      <c r="F397" s="89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  <c r="AA397" s="72"/>
    </row>
    <row r="398" spans="1:27" ht="12.75" customHeight="1" x14ac:dyDescent="0.2">
      <c r="A398" s="72"/>
      <c r="B398" s="88"/>
      <c r="C398" s="88"/>
      <c r="D398" s="88"/>
      <c r="E398" s="89"/>
      <c r="F398" s="89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  <c r="AA398" s="72"/>
    </row>
    <row r="399" spans="1:27" ht="12.75" customHeight="1" x14ac:dyDescent="0.2">
      <c r="A399" s="72"/>
      <c r="B399" s="88"/>
      <c r="C399" s="88"/>
      <c r="D399" s="88"/>
      <c r="E399" s="89"/>
      <c r="F399" s="89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  <c r="AA399" s="72"/>
    </row>
    <row r="400" spans="1:27" ht="12.75" customHeight="1" x14ac:dyDescent="0.2">
      <c r="A400" s="72"/>
      <c r="B400" s="88"/>
      <c r="C400" s="88"/>
      <c r="D400" s="88"/>
      <c r="E400" s="89"/>
      <c r="F400" s="89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  <c r="AA400" s="72"/>
    </row>
    <row r="401" spans="1:27" ht="12.75" customHeight="1" x14ac:dyDescent="0.2">
      <c r="A401" s="72"/>
      <c r="B401" s="88"/>
      <c r="C401" s="88"/>
      <c r="D401" s="88"/>
      <c r="E401" s="89"/>
      <c r="F401" s="89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  <c r="AA401" s="72"/>
    </row>
    <row r="402" spans="1:27" ht="12.75" customHeight="1" x14ac:dyDescent="0.2">
      <c r="A402" s="72"/>
      <c r="B402" s="88"/>
      <c r="C402" s="88"/>
      <c r="D402" s="88"/>
      <c r="E402" s="89"/>
      <c r="F402" s="89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  <c r="AA402" s="72"/>
    </row>
    <row r="403" spans="1:27" ht="12.75" customHeight="1" x14ac:dyDescent="0.2">
      <c r="A403" s="72"/>
      <c r="B403" s="88"/>
      <c r="C403" s="88"/>
      <c r="D403" s="88"/>
      <c r="E403" s="89"/>
      <c r="F403" s="89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  <c r="AA403" s="72"/>
    </row>
    <row r="404" spans="1:27" ht="12.75" customHeight="1" x14ac:dyDescent="0.2">
      <c r="A404" s="72"/>
      <c r="B404" s="88"/>
      <c r="C404" s="88"/>
      <c r="D404" s="88"/>
      <c r="E404" s="89"/>
      <c r="F404" s="89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  <c r="AA404" s="72"/>
    </row>
    <row r="405" spans="1:27" ht="12.75" customHeight="1" x14ac:dyDescent="0.2">
      <c r="A405" s="72"/>
      <c r="B405" s="88"/>
      <c r="C405" s="88"/>
      <c r="D405" s="88"/>
      <c r="E405" s="89"/>
      <c r="F405" s="89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  <c r="AA405" s="72"/>
    </row>
    <row r="406" spans="1:27" ht="12.75" customHeight="1" x14ac:dyDescent="0.2">
      <c r="A406" s="72"/>
      <c r="B406" s="88"/>
      <c r="C406" s="88"/>
      <c r="D406" s="88"/>
      <c r="E406" s="89"/>
      <c r="F406" s="89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  <c r="AA406" s="72"/>
    </row>
    <row r="407" spans="1:27" ht="12.75" customHeight="1" x14ac:dyDescent="0.2">
      <c r="A407" s="72"/>
      <c r="B407" s="88"/>
      <c r="C407" s="88"/>
      <c r="D407" s="88"/>
      <c r="E407" s="89"/>
      <c r="F407" s="89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  <c r="AA407" s="72"/>
    </row>
    <row r="408" spans="1:27" ht="12.75" customHeight="1" x14ac:dyDescent="0.2">
      <c r="A408" s="72"/>
      <c r="B408" s="88"/>
      <c r="C408" s="88"/>
      <c r="D408" s="88"/>
      <c r="E408" s="89"/>
      <c r="F408" s="89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  <c r="AA408" s="72"/>
    </row>
    <row r="409" spans="1:27" ht="12.75" customHeight="1" x14ac:dyDescent="0.2">
      <c r="A409" s="72"/>
      <c r="B409" s="88"/>
      <c r="C409" s="88"/>
      <c r="D409" s="88"/>
      <c r="E409" s="89"/>
      <c r="F409" s="89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  <c r="AA409" s="72"/>
    </row>
    <row r="410" spans="1:27" ht="12.75" customHeight="1" x14ac:dyDescent="0.2">
      <c r="A410" s="72"/>
      <c r="B410" s="88"/>
      <c r="C410" s="88"/>
      <c r="D410" s="88"/>
      <c r="E410" s="89"/>
      <c r="F410" s="89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  <c r="AA410" s="72"/>
    </row>
    <row r="411" spans="1:27" ht="12.75" customHeight="1" x14ac:dyDescent="0.2">
      <c r="A411" s="72"/>
      <c r="B411" s="88"/>
      <c r="C411" s="88"/>
      <c r="D411" s="88"/>
      <c r="E411" s="89"/>
      <c r="F411" s="89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  <c r="AA411" s="72"/>
    </row>
    <row r="412" spans="1:27" ht="12.75" customHeight="1" x14ac:dyDescent="0.2">
      <c r="A412" s="72"/>
      <c r="B412" s="88"/>
      <c r="C412" s="88"/>
      <c r="D412" s="88"/>
      <c r="E412" s="89"/>
      <c r="F412" s="89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  <c r="AA412" s="72"/>
    </row>
    <row r="413" spans="1:27" ht="12.75" customHeight="1" x14ac:dyDescent="0.2">
      <c r="A413" s="72"/>
      <c r="B413" s="88"/>
      <c r="C413" s="88"/>
      <c r="D413" s="88"/>
      <c r="E413" s="89"/>
      <c r="F413" s="89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  <c r="AA413" s="72"/>
    </row>
    <row r="414" spans="1:27" ht="12.75" customHeight="1" x14ac:dyDescent="0.2">
      <c r="A414" s="72"/>
      <c r="B414" s="88"/>
      <c r="C414" s="88"/>
      <c r="D414" s="88"/>
      <c r="E414" s="89"/>
      <c r="F414" s="89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  <c r="AA414" s="72"/>
    </row>
    <row r="415" spans="1:27" ht="12.75" customHeight="1" x14ac:dyDescent="0.2">
      <c r="A415" s="72"/>
      <c r="B415" s="88"/>
      <c r="C415" s="88"/>
      <c r="D415" s="88"/>
      <c r="E415" s="89"/>
      <c r="F415" s="89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  <c r="AA415" s="72"/>
    </row>
    <row r="416" spans="1:27" ht="12.75" customHeight="1" x14ac:dyDescent="0.2">
      <c r="A416" s="72"/>
      <c r="B416" s="88"/>
      <c r="C416" s="88"/>
      <c r="D416" s="88"/>
      <c r="E416" s="89"/>
      <c r="F416" s="89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  <c r="AA416" s="72"/>
    </row>
    <row r="417" spans="1:27" ht="12.75" customHeight="1" x14ac:dyDescent="0.2">
      <c r="A417" s="72"/>
      <c r="B417" s="88"/>
      <c r="C417" s="88"/>
      <c r="D417" s="88"/>
      <c r="E417" s="89"/>
      <c r="F417" s="89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  <c r="AA417" s="72"/>
    </row>
    <row r="418" spans="1:27" ht="12.75" customHeight="1" x14ac:dyDescent="0.2">
      <c r="A418" s="72"/>
      <c r="B418" s="88"/>
      <c r="C418" s="88"/>
      <c r="D418" s="88"/>
      <c r="E418" s="89"/>
      <c r="F418" s="89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  <c r="AA418" s="72"/>
    </row>
    <row r="419" spans="1:27" ht="12.75" customHeight="1" x14ac:dyDescent="0.2">
      <c r="A419" s="72"/>
      <c r="B419" s="88"/>
      <c r="C419" s="88"/>
      <c r="D419" s="88"/>
      <c r="E419" s="89"/>
      <c r="F419" s="89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  <c r="AA419" s="72"/>
    </row>
    <row r="420" spans="1:27" ht="12.75" customHeight="1" x14ac:dyDescent="0.2">
      <c r="A420" s="72"/>
      <c r="B420" s="88"/>
      <c r="C420" s="88"/>
      <c r="D420" s="88"/>
      <c r="E420" s="89"/>
      <c r="F420" s="89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  <c r="AA420" s="72"/>
    </row>
    <row r="421" spans="1:27" ht="12.75" customHeight="1" x14ac:dyDescent="0.2">
      <c r="A421" s="72"/>
      <c r="B421" s="88"/>
      <c r="C421" s="88"/>
      <c r="D421" s="88"/>
      <c r="E421" s="89"/>
      <c r="F421" s="89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  <c r="AA421" s="72"/>
    </row>
    <row r="422" spans="1:27" ht="12.75" customHeight="1" x14ac:dyDescent="0.2">
      <c r="A422" s="72"/>
      <c r="B422" s="88"/>
      <c r="C422" s="88"/>
      <c r="D422" s="88"/>
      <c r="E422" s="89"/>
      <c r="F422" s="89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  <c r="AA422" s="72"/>
    </row>
    <row r="423" spans="1:27" ht="12.75" customHeight="1" x14ac:dyDescent="0.2">
      <c r="A423" s="72"/>
      <c r="B423" s="88"/>
      <c r="C423" s="88"/>
      <c r="D423" s="88"/>
      <c r="E423" s="89"/>
      <c r="F423" s="89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  <c r="AA423" s="72"/>
    </row>
    <row r="424" spans="1:27" ht="12.75" customHeight="1" x14ac:dyDescent="0.2">
      <c r="A424" s="72"/>
      <c r="B424" s="88"/>
      <c r="C424" s="88"/>
      <c r="D424" s="88"/>
      <c r="E424" s="89"/>
      <c r="F424" s="89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  <c r="AA424" s="72"/>
    </row>
    <row r="425" spans="1:27" ht="12.75" customHeight="1" x14ac:dyDescent="0.2">
      <c r="A425" s="72"/>
      <c r="B425" s="88"/>
      <c r="C425" s="88"/>
      <c r="D425" s="88"/>
      <c r="E425" s="89"/>
      <c r="F425" s="89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  <c r="AA425" s="72"/>
    </row>
    <row r="426" spans="1:27" ht="12.75" customHeight="1" x14ac:dyDescent="0.2">
      <c r="A426" s="72"/>
      <c r="B426" s="88"/>
      <c r="C426" s="88"/>
      <c r="D426" s="88"/>
      <c r="E426" s="89"/>
      <c r="F426" s="89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  <c r="AA426" s="72"/>
    </row>
    <row r="427" spans="1:27" ht="12.75" customHeight="1" x14ac:dyDescent="0.2">
      <c r="A427" s="72"/>
      <c r="B427" s="88"/>
      <c r="C427" s="88"/>
      <c r="D427" s="88"/>
      <c r="E427" s="89"/>
      <c r="F427" s="89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  <c r="AA427" s="72"/>
    </row>
    <row r="428" spans="1:27" ht="12.75" customHeight="1" x14ac:dyDescent="0.2">
      <c r="A428" s="72"/>
      <c r="B428" s="88"/>
      <c r="C428" s="88"/>
      <c r="D428" s="88"/>
      <c r="E428" s="89"/>
      <c r="F428" s="89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  <c r="AA428" s="72"/>
    </row>
    <row r="429" spans="1:27" ht="12.75" customHeight="1" x14ac:dyDescent="0.2">
      <c r="A429" s="72"/>
      <c r="B429" s="88"/>
      <c r="C429" s="88"/>
      <c r="D429" s="88"/>
      <c r="E429" s="89"/>
      <c r="F429" s="89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  <c r="AA429" s="72"/>
    </row>
    <row r="430" spans="1:27" ht="12.75" customHeight="1" x14ac:dyDescent="0.2">
      <c r="A430" s="72"/>
      <c r="B430" s="88"/>
      <c r="C430" s="88"/>
      <c r="D430" s="88"/>
      <c r="E430" s="89"/>
      <c r="F430" s="89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  <c r="AA430" s="72"/>
    </row>
    <row r="431" spans="1:27" ht="12.75" customHeight="1" x14ac:dyDescent="0.2">
      <c r="A431" s="72"/>
      <c r="B431" s="88"/>
      <c r="C431" s="88"/>
      <c r="D431" s="88"/>
      <c r="E431" s="89"/>
      <c r="F431" s="89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  <c r="AA431" s="72"/>
    </row>
    <row r="432" spans="1:27" ht="12.75" customHeight="1" x14ac:dyDescent="0.2">
      <c r="A432" s="72"/>
      <c r="B432" s="88"/>
      <c r="C432" s="88"/>
      <c r="D432" s="88"/>
      <c r="E432" s="89"/>
      <c r="F432" s="89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  <c r="AA432" s="72"/>
    </row>
    <row r="433" spans="1:27" ht="12.75" customHeight="1" x14ac:dyDescent="0.2">
      <c r="A433" s="72"/>
      <c r="B433" s="88"/>
      <c r="C433" s="88"/>
      <c r="D433" s="88"/>
      <c r="E433" s="89"/>
      <c r="F433" s="89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  <c r="AA433" s="72"/>
    </row>
    <row r="434" spans="1:27" ht="12.75" customHeight="1" x14ac:dyDescent="0.2">
      <c r="A434" s="72"/>
      <c r="B434" s="88"/>
      <c r="C434" s="88"/>
      <c r="D434" s="88"/>
      <c r="E434" s="89"/>
      <c r="F434" s="89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  <c r="AA434" s="72"/>
    </row>
    <row r="435" spans="1:27" ht="12.75" customHeight="1" x14ac:dyDescent="0.2">
      <c r="A435" s="72"/>
      <c r="B435" s="88"/>
      <c r="C435" s="88"/>
      <c r="D435" s="88"/>
      <c r="E435" s="89"/>
      <c r="F435" s="89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  <c r="AA435" s="72"/>
    </row>
    <row r="436" spans="1:27" ht="12.75" customHeight="1" x14ac:dyDescent="0.2">
      <c r="A436" s="72"/>
      <c r="B436" s="88"/>
      <c r="C436" s="88"/>
      <c r="D436" s="88"/>
      <c r="E436" s="89"/>
      <c r="F436" s="89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  <c r="AA436" s="72"/>
    </row>
    <row r="437" spans="1:27" ht="12.75" customHeight="1" x14ac:dyDescent="0.2">
      <c r="A437" s="72"/>
      <c r="B437" s="88"/>
      <c r="C437" s="88"/>
      <c r="D437" s="88"/>
      <c r="E437" s="89"/>
      <c r="F437" s="89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  <c r="AA437" s="72"/>
    </row>
    <row r="438" spans="1:27" ht="12.75" customHeight="1" x14ac:dyDescent="0.2">
      <c r="A438" s="72"/>
      <c r="B438" s="88"/>
      <c r="C438" s="88"/>
      <c r="D438" s="88"/>
      <c r="E438" s="89"/>
      <c r="F438" s="89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  <c r="AA438" s="72"/>
    </row>
    <row r="439" spans="1:27" ht="12.75" customHeight="1" x14ac:dyDescent="0.2">
      <c r="A439" s="72"/>
      <c r="B439" s="88"/>
      <c r="C439" s="88"/>
      <c r="D439" s="88"/>
      <c r="E439" s="89"/>
      <c r="F439" s="89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  <c r="AA439" s="72"/>
    </row>
    <row r="440" spans="1:27" ht="12.75" customHeight="1" x14ac:dyDescent="0.2">
      <c r="A440" s="72"/>
      <c r="B440" s="88"/>
      <c r="C440" s="88"/>
      <c r="D440" s="88"/>
      <c r="E440" s="89"/>
      <c r="F440" s="89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  <c r="AA440" s="72"/>
    </row>
    <row r="441" spans="1:27" ht="12.75" customHeight="1" x14ac:dyDescent="0.2">
      <c r="A441" s="72"/>
      <c r="B441" s="88"/>
      <c r="C441" s="88"/>
      <c r="D441" s="88"/>
      <c r="E441" s="89"/>
      <c r="F441" s="89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  <c r="AA441" s="72"/>
    </row>
    <row r="442" spans="1:27" ht="12.75" customHeight="1" x14ac:dyDescent="0.2">
      <c r="A442" s="72"/>
      <c r="B442" s="88"/>
      <c r="C442" s="88"/>
      <c r="D442" s="88"/>
      <c r="E442" s="89"/>
      <c r="F442" s="89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  <c r="AA442" s="72"/>
    </row>
    <row r="443" spans="1:27" ht="12.75" customHeight="1" x14ac:dyDescent="0.2">
      <c r="A443" s="72"/>
      <c r="B443" s="88"/>
      <c r="C443" s="88"/>
      <c r="D443" s="88"/>
      <c r="E443" s="89"/>
      <c r="F443" s="89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  <c r="AA443" s="72"/>
    </row>
    <row r="444" spans="1:27" ht="12.75" customHeight="1" x14ac:dyDescent="0.2">
      <c r="A444" s="72"/>
      <c r="B444" s="88"/>
      <c r="C444" s="88"/>
      <c r="D444" s="88"/>
      <c r="E444" s="89"/>
      <c r="F444" s="89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  <c r="AA444" s="72"/>
    </row>
    <row r="445" spans="1:27" ht="12.75" customHeight="1" x14ac:dyDescent="0.2">
      <c r="A445" s="72"/>
      <c r="B445" s="88"/>
      <c r="C445" s="88"/>
      <c r="D445" s="88"/>
      <c r="E445" s="89"/>
      <c r="F445" s="89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  <c r="AA445" s="72"/>
    </row>
    <row r="446" spans="1:27" ht="12.75" customHeight="1" x14ac:dyDescent="0.2">
      <c r="A446" s="72"/>
      <c r="B446" s="88"/>
      <c r="C446" s="88"/>
      <c r="D446" s="88"/>
      <c r="E446" s="89"/>
      <c r="F446" s="89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  <c r="AA446" s="72"/>
    </row>
    <row r="447" spans="1:27" ht="12.75" customHeight="1" x14ac:dyDescent="0.2">
      <c r="A447" s="72"/>
      <c r="B447" s="88"/>
      <c r="C447" s="88"/>
      <c r="D447" s="88"/>
      <c r="E447" s="89"/>
      <c r="F447" s="89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  <c r="AA447" s="72"/>
    </row>
    <row r="448" spans="1:27" ht="12.75" customHeight="1" x14ac:dyDescent="0.2">
      <c r="A448" s="72"/>
      <c r="B448" s="88"/>
      <c r="C448" s="88"/>
      <c r="D448" s="88"/>
      <c r="E448" s="89"/>
      <c r="F448" s="89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  <c r="AA448" s="72"/>
    </row>
    <row r="449" spans="1:27" ht="12.75" customHeight="1" x14ac:dyDescent="0.2">
      <c r="A449" s="72"/>
      <c r="B449" s="88"/>
      <c r="C449" s="88"/>
      <c r="D449" s="88"/>
      <c r="E449" s="89"/>
      <c r="F449" s="89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  <c r="AA449" s="72"/>
    </row>
    <row r="450" spans="1:27" ht="12.75" customHeight="1" x14ac:dyDescent="0.2">
      <c r="A450" s="72"/>
      <c r="B450" s="88"/>
      <c r="C450" s="88"/>
      <c r="D450" s="88"/>
      <c r="E450" s="89"/>
      <c r="F450" s="89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  <c r="AA450" s="72"/>
    </row>
    <row r="451" spans="1:27" ht="12.75" customHeight="1" x14ac:dyDescent="0.2">
      <c r="A451" s="72"/>
      <c r="B451" s="88"/>
      <c r="C451" s="88"/>
      <c r="D451" s="88"/>
      <c r="E451" s="89"/>
      <c r="F451" s="89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  <c r="AA451" s="72"/>
    </row>
    <row r="452" spans="1:27" ht="12.75" customHeight="1" x14ac:dyDescent="0.2">
      <c r="A452" s="72"/>
      <c r="B452" s="88"/>
      <c r="C452" s="88"/>
      <c r="D452" s="88"/>
      <c r="E452" s="89"/>
      <c r="F452" s="89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  <c r="AA452" s="72"/>
    </row>
    <row r="453" spans="1:27" ht="12.75" customHeight="1" x14ac:dyDescent="0.2">
      <c r="A453" s="72"/>
      <c r="B453" s="88"/>
      <c r="C453" s="88"/>
      <c r="D453" s="88"/>
      <c r="E453" s="89"/>
      <c r="F453" s="89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  <c r="AA453" s="72"/>
    </row>
    <row r="454" spans="1:27" ht="12.75" customHeight="1" x14ac:dyDescent="0.2">
      <c r="A454" s="72"/>
      <c r="B454" s="88"/>
      <c r="C454" s="88"/>
      <c r="D454" s="88"/>
      <c r="E454" s="89"/>
      <c r="F454" s="89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  <c r="AA454" s="72"/>
    </row>
    <row r="455" spans="1:27" ht="12.75" customHeight="1" x14ac:dyDescent="0.2">
      <c r="A455" s="72"/>
      <c r="B455" s="88"/>
      <c r="C455" s="88"/>
      <c r="D455" s="88"/>
      <c r="E455" s="89"/>
      <c r="F455" s="89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  <c r="AA455" s="72"/>
    </row>
    <row r="456" spans="1:27" ht="12.75" customHeight="1" x14ac:dyDescent="0.2">
      <c r="A456" s="72"/>
      <c r="B456" s="88"/>
      <c r="C456" s="88"/>
      <c r="D456" s="88"/>
      <c r="E456" s="89"/>
      <c r="F456" s="89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  <c r="AA456" s="72"/>
    </row>
    <row r="457" spans="1:27" ht="12.75" customHeight="1" x14ac:dyDescent="0.2">
      <c r="A457" s="72"/>
      <c r="B457" s="88"/>
      <c r="C457" s="88"/>
      <c r="D457" s="88"/>
      <c r="E457" s="89"/>
      <c r="F457" s="89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  <c r="AA457" s="72"/>
    </row>
    <row r="458" spans="1:27" ht="12.75" customHeight="1" x14ac:dyDescent="0.2">
      <c r="A458" s="72"/>
      <c r="B458" s="88"/>
      <c r="C458" s="88"/>
      <c r="D458" s="88"/>
      <c r="E458" s="89"/>
      <c r="F458" s="89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  <c r="AA458" s="72"/>
    </row>
    <row r="459" spans="1:27" ht="12.75" customHeight="1" x14ac:dyDescent="0.2">
      <c r="A459" s="72"/>
      <c r="B459" s="88"/>
      <c r="C459" s="88"/>
      <c r="D459" s="88"/>
      <c r="E459" s="89"/>
      <c r="F459" s="89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  <c r="AA459" s="72"/>
    </row>
    <row r="460" spans="1:27" ht="12.75" customHeight="1" x14ac:dyDescent="0.2">
      <c r="A460" s="72"/>
      <c r="B460" s="88"/>
      <c r="C460" s="88"/>
      <c r="D460" s="88"/>
      <c r="E460" s="89"/>
      <c r="F460" s="89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  <c r="AA460" s="72"/>
    </row>
    <row r="461" spans="1:27" ht="12.75" customHeight="1" x14ac:dyDescent="0.2">
      <c r="A461" s="72"/>
      <c r="B461" s="88"/>
      <c r="C461" s="88"/>
      <c r="D461" s="88"/>
      <c r="E461" s="89"/>
      <c r="F461" s="89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  <c r="AA461" s="72"/>
    </row>
    <row r="462" spans="1:27" ht="12.75" customHeight="1" x14ac:dyDescent="0.2">
      <c r="A462" s="72"/>
      <c r="B462" s="88"/>
      <c r="C462" s="88"/>
      <c r="D462" s="88"/>
      <c r="E462" s="89"/>
      <c r="F462" s="89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  <c r="AA462" s="72"/>
    </row>
    <row r="463" spans="1:27" ht="12.75" customHeight="1" x14ac:dyDescent="0.2">
      <c r="A463" s="72"/>
      <c r="B463" s="88"/>
      <c r="C463" s="88"/>
      <c r="D463" s="88"/>
      <c r="E463" s="89"/>
      <c r="F463" s="89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  <c r="AA463" s="72"/>
    </row>
    <row r="464" spans="1:27" ht="12.75" customHeight="1" x14ac:dyDescent="0.2">
      <c r="A464" s="72"/>
      <c r="B464" s="88"/>
      <c r="C464" s="88"/>
      <c r="D464" s="88"/>
      <c r="E464" s="89"/>
      <c r="F464" s="89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  <c r="AA464" s="72"/>
    </row>
    <row r="465" spans="1:27" ht="12.75" customHeight="1" x14ac:dyDescent="0.2">
      <c r="A465" s="72"/>
      <c r="B465" s="88"/>
      <c r="C465" s="88"/>
      <c r="D465" s="88"/>
      <c r="E465" s="89"/>
      <c r="F465" s="89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  <c r="AA465" s="72"/>
    </row>
    <row r="466" spans="1:27" ht="12.75" customHeight="1" x14ac:dyDescent="0.2">
      <c r="A466" s="72"/>
      <c r="B466" s="88"/>
      <c r="C466" s="88"/>
      <c r="D466" s="88"/>
      <c r="E466" s="89"/>
      <c r="F466" s="89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  <c r="AA466" s="72"/>
    </row>
    <row r="467" spans="1:27" ht="12.75" customHeight="1" x14ac:dyDescent="0.2">
      <c r="A467" s="72"/>
      <c r="B467" s="88"/>
      <c r="C467" s="88"/>
      <c r="D467" s="88"/>
      <c r="E467" s="89"/>
      <c r="F467" s="89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  <c r="AA467" s="72"/>
    </row>
    <row r="468" spans="1:27" ht="12.75" customHeight="1" x14ac:dyDescent="0.2">
      <c r="A468" s="72"/>
      <c r="B468" s="88"/>
      <c r="C468" s="88"/>
      <c r="D468" s="88"/>
      <c r="E468" s="89"/>
      <c r="F468" s="89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  <c r="AA468" s="72"/>
    </row>
    <row r="469" spans="1:27" ht="12.75" customHeight="1" x14ac:dyDescent="0.2">
      <c r="A469" s="72"/>
      <c r="B469" s="88"/>
      <c r="C469" s="88"/>
      <c r="D469" s="88"/>
      <c r="E469" s="89"/>
      <c r="F469" s="89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  <c r="AA469" s="72"/>
    </row>
    <row r="470" spans="1:27" ht="12.75" customHeight="1" x14ac:dyDescent="0.2">
      <c r="A470" s="72"/>
      <c r="B470" s="88"/>
      <c r="C470" s="88"/>
      <c r="D470" s="88"/>
      <c r="E470" s="89"/>
      <c r="F470" s="89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  <c r="AA470" s="72"/>
    </row>
    <row r="471" spans="1:27" ht="12.75" customHeight="1" x14ac:dyDescent="0.2">
      <c r="A471" s="72"/>
      <c r="B471" s="88"/>
      <c r="C471" s="88"/>
      <c r="D471" s="88"/>
      <c r="E471" s="89"/>
      <c r="F471" s="89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  <c r="AA471" s="72"/>
    </row>
    <row r="472" spans="1:27" ht="12.75" customHeight="1" x14ac:dyDescent="0.2">
      <c r="A472" s="72"/>
      <c r="B472" s="88"/>
      <c r="C472" s="88"/>
      <c r="D472" s="88"/>
      <c r="E472" s="89"/>
      <c r="F472" s="89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  <c r="AA472" s="72"/>
    </row>
    <row r="473" spans="1:27" ht="12.75" customHeight="1" x14ac:dyDescent="0.2">
      <c r="A473" s="72"/>
      <c r="B473" s="88"/>
      <c r="C473" s="88"/>
      <c r="D473" s="88"/>
      <c r="E473" s="89"/>
      <c r="F473" s="89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  <c r="AA473" s="72"/>
    </row>
    <row r="474" spans="1:27" ht="12.75" customHeight="1" x14ac:dyDescent="0.2">
      <c r="A474" s="72"/>
      <c r="B474" s="88"/>
      <c r="C474" s="88"/>
      <c r="D474" s="88"/>
      <c r="E474" s="89"/>
      <c r="F474" s="89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  <c r="AA474" s="72"/>
    </row>
    <row r="475" spans="1:27" ht="12.75" customHeight="1" x14ac:dyDescent="0.2">
      <c r="A475" s="72"/>
      <c r="B475" s="88"/>
      <c r="C475" s="88"/>
      <c r="D475" s="88"/>
      <c r="E475" s="89"/>
      <c r="F475" s="89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  <c r="AA475" s="72"/>
    </row>
    <row r="476" spans="1:27" ht="12.75" customHeight="1" x14ac:dyDescent="0.2">
      <c r="A476" s="72"/>
      <c r="B476" s="88"/>
      <c r="C476" s="88"/>
      <c r="D476" s="88"/>
      <c r="E476" s="89"/>
      <c r="F476" s="89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  <c r="AA476" s="72"/>
    </row>
    <row r="477" spans="1:27" ht="12.75" customHeight="1" x14ac:dyDescent="0.2">
      <c r="A477" s="72"/>
      <c r="B477" s="88"/>
      <c r="C477" s="88"/>
      <c r="D477" s="88"/>
      <c r="E477" s="89"/>
      <c r="F477" s="89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  <c r="AA477" s="72"/>
    </row>
    <row r="478" spans="1:27" ht="12.75" customHeight="1" x14ac:dyDescent="0.2">
      <c r="A478" s="72"/>
      <c r="B478" s="88"/>
      <c r="C478" s="88"/>
      <c r="D478" s="88"/>
      <c r="E478" s="89"/>
      <c r="F478" s="89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  <c r="AA478" s="72"/>
    </row>
    <row r="479" spans="1:27" ht="12.75" customHeight="1" x14ac:dyDescent="0.2">
      <c r="A479" s="72"/>
      <c r="B479" s="88"/>
      <c r="C479" s="88"/>
      <c r="D479" s="88"/>
      <c r="E479" s="89"/>
      <c r="F479" s="89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  <c r="AA479" s="72"/>
    </row>
    <row r="480" spans="1:27" ht="12.75" customHeight="1" x14ac:dyDescent="0.2">
      <c r="A480" s="72"/>
      <c r="B480" s="88"/>
      <c r="C480" s="88"/>
      <c r="D480" s="88"/>
      <c r="E480" s="89"/>
      <c r="F480" s="89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  <c r="AA480" s="72"/>
    </row>
    <row r="481" spans="1:27" ht="12.75" customHeight="1" x14ac:dyDescent="0.2">
      <c r="A481" s="72"/>
      <c r="B481" s="88"/>
      <c r="C481" s="88"/>
      <c r="D481" s="88"/>
      <c r="E481" s="89"/>
      <c r="F481" s="89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  <c r="AA481" s="72"/>
    </row>
    <row r="482" spans="1:27" ht="12.75" customHeight="1" x14ac:dyDescent="0.2">
      <c r="A482" s="72"/>
      <c r="B482" s="88"/>
      <c r="C482" s="88"/>
      <c r="D482" s="88"/>
      <c r="E482" s="89"/>
      <c r="F482" s="89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  <c r="AA482" s="72"/>
    </row>
    <row r="483" spans="1:27" ht="12.75" customHeight="1" x14ac:dyDescent="0.2">
      <c r="A483" s="72"/>
      <c r="B483" s="88"/>
      <c r="C483" s="88"/>
      <c r="D483" s="88"/>
      <c r="E483" s="89"/>
      <c r="F483" s="89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  <c r="AA483" s="72"/>
    </row>
    <row r="484" spans="1:27" ht="12.75" customHeight="1" x14ac:dyDescent="0.2">
      <c r="A484" s="72"/>
      <c r="B484" s="88"/>
      <c r="C484" s="88"/>
      <c r="D484" s="88"/>
      <c r="E484" s="89"/>
      <c r="F484" s="89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  <c r="AA484" s="72"/>
    </row>
    <row r="485" spans="1:27" ht="12.75" customHeight="1" x14ac:dyDescent="0.2">
      <c r="A485" s="72"/>
      <c r="B485" s="88"/>
      <c r="C485" s="88"/>
      <c r="D485" s="88"/>
      <c r="E485" s="89"/>
      <c r="F485" s="89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  <c r="AA485" s="72"/>
    </row>
    <row r="486" spans="1:27" ht="12.75" customHeight="1" x14ac:dyDescent="0.2">
      <c r="A486" s="72"/>
      <c r="B486" s="88"/>
      <c r="C486" s="88"/>
      <c r="D486" s="88"/>
      <c r="E486" s="89"/>
      <c r="F486" s="89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  <c r="AA486" s="72"/>
    </row>
    <row r="487" spans="1:27" ht="12.75" customHeight="1" x14ac:dyDescent="0.2">
      <c r="A487" s="72"/>
      <c r="B487" s="88"/>
      <c r="C487" s="88"/>
      <c r="D487" s="88"/>
      <c r="E487" s="89"/>
      <c r="F487" s="89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  <c r="AA487" s="72"/>
    </row>
    <row r="488" spans="1:27" ht="12.75" customHeight="1" x14ac:dyDescent="0.2">
      <c r="A488" s="72"/>
      <c r="B488" s="88"/>
      <c r="C488" s="88"/>
      <c r="D488" s="88"/>
      <c r="E488" s="89"/>
      <c r="F488" s="89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  <c r="AA488" s="72"/>
    </row>
    <row r="489" spans="1:27" ht="12.75" customHeight="1" x14ac:dyDescent="0.2">
      <c r="A489" s="72"/>
      <c r="B489" s="88"/>
      <c r="C489" s="88"/>
      <c r="D489" s="88"/>
      <c r="E489" s="89"/>
      <c r="F489" s="89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  <c r="AA489" s="72"/>
    </row>
    <row r="490" spans="1:27" ht="12.75" customHeight="1" x14ac:dyDescent="0.2">
      <c r="A490" s="72"/>
      <c r="B490" s="88"/>
      <c r="C490" s="88"/>
      <c r="D490" s="88"/>
      <c r="E490" s="89"/>
      <c r="F490" s="89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  <c r="AA490" s="72"/>
    </row>
    <row r="491" spans="1:27" ht="12.75" customHeight="1" x14ac:dyDescent="0.2">
      <c r="A491" s="72"/>
      <c r="B491" s="88"/>
      <c r="C491" s="88"/>
      <c r="D491" s="88"/>
      <c r="E491" s="89"/>
      <c r="F491" s="89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  <c r="AA491" s="72"/>
    </row>
    <row r="492" spans="1:27" ht="12.75" customHeight="1" x14ac:dyDescent="0.2">
      <c r="A492" s="72"/>
      <c r="B492" s="88"/>
      <c r="C492" s="88"/>
      <c r="D492" s="88"/>
      <c r="E492" s="89"/>
      <c r="F492" s="89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  <c r="AA492" s="72"/>
    </row>
    <row r="493" spans="1:27" ht="12.75" customHeight="1" x14ac:dyDescent="0.2">
      <c r="A493" s="72"/>
      <c r="B493" s="88"/>
      <c r="C493" s="88"/>
      <c r="D493" s="88"/>
      <c r="E493" s="89"/>
      <c r="F493" s="89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  <c r="AA493" s="72"/>
    </row>
    <row r="494" spans="1:27" ht="12.75" customHeight="1" x14ac:dyDescent="0.2">
      <c r="A494" s="72"/>
      <c r="B494" s="88"/>
      <c r="C494" s="88"/>
      <c r="D494" s="88"/>
      <c r="E494" s="89"/>
      <c r="F494" s="89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  <c r="AA494" s="72"/>
    </row>
    <row r="495" spans="1:27" ht="12.75" customHeight="1" x14ac:dyDescent="0.2">
      <c r="A495" s="72"/>
      <c r="B495" s="88"/>
      <c r="C495" s="88"/>
      <c r="D495" s="88"/>
      <c r="E495" s="89"/>
      <c r="F495" s="89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  <c r="AA495" s="72"/>
    </row>
    <row r="496" spans="1:27" ht="12.75" customHeight="1" x14ac:dyDescent="0.2">
      <c r="A496" s="72"/>
      <c r="B496" s="88"/>
      <c r="C496" s="88"/>
      <c r="D496" s="88"/>
      <c r="E496" s="89"/>
      <c r="F496" s="89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  <c r="AA496" s="72"/>
    </row>
    <row r="497" spans="1:27" ht="12.75" customHeight="1" x14ac:dyDescent="0.2">
      <c r="A497" s="72"/>
      <c r="B497" s="88"/>
      <c r="C497" s="88"/>
      <c r="D497" s="88"/>
      <c r="E497" s="89"/>
      <c r="F497" s="89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  <c r="AA497" s="72"/>
    </row>
    <row r="498" spans="1:27" ht="12.75" customHeight="1" x14ac:dyDescent="0.2">
      <c r="A498" s="72"/>
      <c r="B498" s="88"/>
      <c r="C498" s="88"/>
      <c r="D498" s="88"/>
      <c r="E498" s="89"/>
      <c r="F498" s="89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  <c r="AA498" s="72"/>
    </row>
    <row r="499" spans="1:27" ht="12.75" customHeight="1" x14ac:dyDescent="0.2">
      <c r="A499" s="72"/>
      <c r="B499" s="88"/>
      <c r="C499" s="88"/>
      <c r="D499" s="88"/>
      <c r="E499" s="89"/>
      <c r="F499" s="89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  <c r="AA499" s="72"/>
    </row>
    <row r="500" spans="1:27" ht="12.75" customHeight="1" x14ac:dyDescent="0.2">
      <c r="A500" s="72"/>
      <c r="B500" s="88"/>
      <c r="C500" s="88"/>
      <c r="D500" s="88"/>
      <c r="E500" s="89"/>
      <c r="F500" s="89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  <c r="AA500" s="72"/>
    </row>
    <row r="501" spans="1:27" ht="12.75" customHeight="1" x14ac:dyDescent="0.2">
      <c r="A501" s="72"/>
      <c r="B501" s="88"/>
      <c r="C501" s="88"/>
      <c r="D501" s="88"/>
      <c r="E501" s="89"/>
      <c r="F501" s="89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  <c r="AA501" s="72"/>
    </row>
    <row r="502" spans="1:27" ht="12.75" customHeight="1" x14ac:dyDescent="0.2">
      <c r="A502" s="72"/>
      <c r="B502" s="88"/>
      <c r="C502" s="88"/>
      <c r="D502" s="88"/>
      <c r="E502" s="89"/>
      <c r="F502" s="89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  <c r="AA502" s="72"/>
    </row>
    <row r="503" spans="1:27" ht="12.75" customHeight="1" x14ac:dyDescent="0.2">
      <c r="A503" s="72"/>
      <c r="B503" s="88"/>
      <c r="C503" s="88"/>
      <c r="D503" s="88"/>
      <c r="E503" s="89"/>
      <c r="F503" s="89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  <c r="AA503" s="72"/>
    </row>
    <row r="504" spans="1:27" ht="12.75" customHeight="1" x14ac:dyDescent="0.2">
      <c r="A504" s="72"/>
      <c r="B504" s="88"/>
      <c r="C504" s="88"/>
      <c r="D504" s="88"/>
      <c r="E504" s="89"/>
      <c r="F504" s="89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  <c r="AA504" s="72"/>
    </row>
    <row r="505" spans="1:27" ht="12.75" customHeight="1" x14ac:dyDescent="0.2">
      <c r="A505" s="72"/>
      <c r="B505" s="88"/>
      <c r="C505" s="88"/>
      <c r="D505" s="88"/>
      <c r="E505" s="89"/>
      <c r="F505" s="89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  <c r="AA505" s="72"/>
    </row>
    <row r="506" spans="1:27" ht="12.75" customHeight="1" x14ac:dyDescent="0.2">
      <c r="A506" s="72"/>
      <c r="B506" s="88"/>
      <c r="C506" s="88"/>
      <c r="D506" s="88"/>
      <c r="E506" s="89"/>
      <c r="F506" s="89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  <c r="AA506" s="72"/>
    </row>
    <row r="507" spans="1:27" ht="12.75" customHeight="1" x14ac:dyDescent="0.2">
      <c r="A507" s="72"/>
      <c r="B507" s="88"/>
      <c r="C507" s="88"/>
      <c r="D507" s="88"/>
      <c r="E507" s="89"/>
      <c r="F507" s="89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  <c r="AA507" s="72"/>
    </row>
    <row r="508" spans="1:27" ht="12.75" customHeight="1" x14ac:dyDescent="0.2">
      <c r="A508" s="72"/>
      <c r="B508" s="88"/>
      <c r="C508" s="88"/>
      <c r="D508" s="88"/>
      <c r="E508" s="89"/>
      <c r="F508" s="89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  <c r="AA508" s="72"/>
    </row>
    <row r="509" spans="1:27" ht="12.75" customHeight="1" x14ac:dyDescent="0.2">
      <c r="A509" s="72"/>
      <c r="B509" s="88"/>
      <c r="C509" s="88"/>
      <c r="D509" s="88"/>
      <c r="E509" s="89"/>
      <c r="F509" s="89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  <c r="AA509" s="72"/>
    </row>
    <row r="510" spans="1:27" ht="12.75" customHeight="1" x14ac:dyDescent="0.2">
      <c r="A510" s="72"/>
      <c r="B510" s="88"/>
      <c r="C510" s="88"/>
      <c r="D510" s="88"/>
      <c r="E510" s="89"/>
      <c r="F510" s="89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  <c r="AA510" s="72"/>
    </row>
    <row r="511" spans="1:27" ht="12.75" customHeight="1" x14ac:dyDescent="0.2">
      <c r="A511" s="72"/>
      <c r="B511" s="88"/>
      <c r="C511" s="88"/>
      <c r="D511" s="88"/>
      <c r="E511" s="89"/>
      <c r="F511" s="89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  <c r="AA511" s="72"/>
    </row>
    <row r="512" spans="1:27" ht="12.75" customHeight="1" x14ac:dyDescent="0.2">
      <c r="A512" s="72"/>
      <c r="B512" s="88"/>
      <c r="C512" s="88"/>
      <c r="D512" s="88"/>
      <c r="E512" s="89"/>
      <c r="F512" s="89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  <c r="AA512" s="72"/>
    </row>
    <row r="513" spans="1:27" ht="12.75" customHeight="1" x14ac:dyDescent="0.2">
      <c r="A513" s="72"/>
      <c r="B513" s="88"/>
      <c r="C513" s="88"/>
      <c r="D513" s="88"/>
      <c r="E513" s="89"/>
      <c r="F513" s="89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  <c r="AA513" s="72"/>
    </row>
    <row r="514" spans="1:27" ht="12.75" customHeight="1" x14ac:dyDescent="0.2">
      <c r="A514" s="72"/>
      <c r="B514" s="88"/>
      <c r="C514" s="88"/>
      <c r="D514" s="88"/>
      <c r="E514" s="89"/>
      <c r="F514" s="89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  <c r="AA514" s="72"/>
    </row>
    <row r="515" spans="1:27" ht="12.75" customHeight="1" x14ac:dyDescent="0.2">
      <c r="A515" s="72"/>
      <c r="B515" s="88"/>
      <c r="C515" s="88"/>
      <c r="D515" s="88"/>
      <c r="E515" s="89"/>
      <c r="F515" s="89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  <c r="AA515" s="72"/>
    </row>
    <row r="516" spans="1:27" ht="12.75" customHeight="1" x14ac:dyDescent="0.2">
      <c r="A516" s="72"/>
      <c r="B516" s="88"/>
      <c r="C516" s="88"/>
      <c r="D516" s="88"/>
      <c r="E516" s="89"/>
      <c r="F516" s="89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  <c r="AA516" s="72"/>
    </row>
    <row r="517" spans="1:27" ht="12.75" customHeight="1" x14ac:dyDescent="0.2">
      <c r="A517" s="72"/>
      <c r="B517" s="88"/>
      <c r="C517" s="88"/>
      <c r="D517" s="88"/>
      <c r="E517" s="89"/>
      <c r="F517" s="89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  <c r="AA517" s="72"/>
    </row>
    <row r="518" spans="1:27" ht="12.75" customHeight="1" x14ac:dyDescent="0.2">
      <c r="A518" s="72"/>
      <c r="B518" s="88"/>
      <c r="C518" s="88"/>
      <c r="D518" s="88"/>
      <c r="E518" s="89"/>
      <c r="F518" s="89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  <c r="AA518" s="72"/>
    </row>
    <row r="519" spans="1:27" ht="12.75" customHeight="1" x14ac:dyDescent="0.2">
      <c r="A519" s="72"/>
      <c r="B519" s="88"/>
      <c r="C519" s="88"/>
      <c r="D519" s="88"/>
      <c r="E519" s="89"/>
      <c r="F519" s="89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  <c r="AA519" s="72"/>
    </row>
    <row r="520" spans="1:27" ht="12.75" customHeight="1" x14ac:dyDescent="0.2">
      <c r="A520" s="72"/>
      <c r="B520" s="88"/>
      <c r="C520" s="88"/>
      <c r="D520" s="88"/>
      <c r="E520" s="89"/>
      <c r="F520" s="89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  <c r="AA520" s="72"/>
    </row>
    <row r="521" spans="1:27" ht="12.75" customHeight="1" x14ac:dyDescent="0.2">
      <c r="A521" s="72"/>
      <c r="B521" s="88"/>
      <c r="C521" s="88"/>
      <c r="D521" s="88"/>
      <c r="E521" s="89"/>
      <c r="F521" s="89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  <c r="AA521" s="72"/>
    </row>
    <row r="522" spans="1:27" ht="12.75" customHeight="1" x14ac:dyDescent="0.2">
      <c r="A522" s="72"/>
      <c r="B522" s="88"/>
      <c r="C522" s="88"/>
      <c r="D522" s="88"/>
      <c r="E522" s="89"/>
      <c r="F522" s="89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  <c r="AA522" s="72"/>
    </row>
    <row r="523" spans="1:27" ht="12.75" customHeight="1" x14ac:dyDescent="0.2">
      <c r="A523" s="72"/>
      <c r="B523" s="88"/>
      <c r="C523" s="88"/>
      <c r="D523" s="88"/>
      <c r="E523" s="89"/>
      <c r="F523" s="89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  <c r="AA523" s="72"/>
    </row>
    <row r="524" spans="1:27" ht="12.75" customHeight="1" x14ac:dyDescent="0.2">
      <c r="A524" s="72"/>
      <c r="B524" s="88"/>
      <c r="C524" s="88"/>
      <c r="D524" s="88"/>
      <c r="E524" s="89"/>
      <c r="F524" s="89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  <c r="AA524" s="72"/>
    </row>
    <row r="525" spans="1:27" ht="12.75" customHeight="1" x14ac:dyDescent="0.2">
      <c r="A525" s="72"/>
      <c r="B525" s="88"/>
      <c r="C525" s="88"/>
      <c r="D525" s="88"/>
      <c r="E525" s="89"/>
      <c r="F525" s="89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  <c r="AA525" s="72"/>
    </row>
    <row r="526" spans="1:27" ht="12.75" customHeight="1" x14ac:dyDescent="0.2">
      <c r="A526" s="72"/>
      <c r="B526" s="88"/>
      <c r="C526" s="88"/>
      <c r="D526" s="88"/>
      <c r="E526" s="89"/>
      <c r="F526" s="89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  <c r="AA526" s="72"/>
    </row>
    <row r="527" spans="1:27" ht="12.75" customHeight="1" x14ac:dyDescent="0.2">
      <c r="A527" s="72"/>
      <c r="B527" s="88"/>
      <c r="C527" s="88"/>
      <c r="D527" s="88"/>
      <c r="E527" s="89"/>
      <c r="F527" s="89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  <c r="AA527" s="72"/>
    </row>
    <row r="528" spans="1:27" ht="12.75" customHeight="1" x14ac:dyDescent="0.2">
      <c r="A528" s="72"/>
      <c r="B528" s="88"/>
      <c r="C528" s="88"/>
      <c r="D528" s="88"/>
      <c r="E528" s="89"/>
      <c r="F528" s="89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  <c r="AA528" s="72"/>
    </row>
    <row r="529" spans="1:27" ht="12.75" customHeight="1" x14ac:dyDescent="0.2">
      <c r="A529" s="72"/>
      <c r="B529" s="88"/>
      <c r="C529" s="88"/>
      <c r="D529" s="88"/>
      <c r="E529" s="89"/>
      <c r="F529" s="89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  <c r="AA529" s="72"/>
    </row>
    <row r="530" spans="1:27" ht="12.75" customHeight="1" x14ac:dyDescent="0.2">
      <c r="A530" s="72"/>
      <c r="B530" s="88"/>
      <c r="C530" s="88"/>
      <c r="D530" s="88"/>
      <c r="E530" s="89"/>
      <c r="F530" s="89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  <c r="AA530" s="72"/>
    </row>
    <row r="531" spans="1:27" ht="12.75" customHeight="1" x14ac:dyDescent="0.2">
      <c r="A531" s="72"/>
      <c r="B531" s="88"/>
      <c r="C531" s="88"/>
      <c r="D531" s="88"/>
      <c r="E531" s="89"/>
      <c r="F531" s="89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  <c r="AA531" s="72"/>
    </row>
    <row r="532" spans="1:27" ht="12.75" customHeight="1" x14ac:dyDescent="0.2">
      <c r="A532" s="72"/>
      <c r="B532" s="88"/>
      <c r="C532" s="88"/>
      <c r="D532" s="88"/>
      <c r="E532" s="89"/>
      <c r="F532" s="89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  <c r="AA532" s="72"/>
    </row>
    <row r="533" spans="1:27" ht="12.75" customHeight="1" x14ac:dyDescent="0.2">
      <c r="A533" s="72"/>
      <c r="B533" s="88"/>
      <c r="C533" s="88"/>
      <c r="D533" s="88"/>
      <c r="E533" s="89"/>
      <c r="F533" s="89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  <c r="AA533" s="72"/>
    </row>
    <row r="534" spans="1:27" ht="12.75" customHeight="1" x14ac:dyDescent="0.2">
      <c r="A534" s="72"/>
      <c r="B534" s="88"/>
      <c r="C534" s="88"/>
      <c r="D534" s="88"/>
      <c r="E534" s="89"/>
      <c r="F534" s="89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  <c r="AA534" s="72"/>
    </row>
    <row r="535" spans="1:27" ht="12.75" customHeight="1" x14ac:dyDescent="0.2">
      <c r="A535" s="72"/>
      <c r="B535" s="88"/>
      <c r="C535" s="88"/>
      <c r="D535" s="88"/>
      <c r="E535" s="89"/>
      <c r="F535" s="89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  <c r="AA535" s="72"/>
    </row>
    <row r="536" spans="1:27" ht="12.75" customHeight="1" x14ac:dyDescent="0.2">
      <c r="A536" s="72"/>
      <c r="B536" s="88"/>
      <c r="C536" s="88"/>
      <c r="D536" s="88"/>
      <c r="E536" s="89"/>
      <c r="F536" s="89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  <c r="AA536" s="72"/>
    </row>
    <row r="537" spans="1:27" ht="12.75" customHeight="1" x14ac:dyDescent="0.2">
      <c r="A537" s="72"/>
      <c r="B537" s="88"/>
      <c r="C537" s="88"/>
      <c r="D537" s="88"/>
      <c r="E537" s="89"/>
      <c r="F537" s="89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  <c r="AA537" s="72"/>
    </row>
    <row r="538" spans="1:27" ht="12.75" customHeight="1" x14ac:dyDescent="0.2">
      <c r="A538" s="72"/>
      <c r="B538" s="88"/>
      <c r="C538" s="88"/>
      <c r="D538" s="88"/>
      <c r="E538" s="89"/>
      <c r="F538" s="89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  <c r="AA538" s="72"/>
    </row>
    <row r="539" spans="1:27" ht="12.75" customHeight="1" x14ac:dyDescent="0.2">
      <c r="A539" s="72"/>
      <c r="B539" s="88"/>
      <c r="C539" s="88"/>
      <c r="D539" s="88"/>
      <c r="E539" s="89"/>
      <c r="F539" s="89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  <c r="AA539" s="72"/>
    </row>
    <row r="540" spans="1:27" ht="12.75" customHeight="1" x14ac:dyDescent="0.2">
      <c r="A540" s="72"/>
      <c r="B540" s="88"/>
      <c r="C540" s="88"/>
      <c r="D540" s="88"/>
      <c r="E540" s="89"/>
      <c r="F540" s="89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  <c r="AA540" s="72"/>
    </row>
    <row r="541" spans="1:27" ht="12.75" customHeight="1" x14ac:dyDescent="0.2">
      <c r="A541" s="72"/>
      <c r="B541" s="88"/>
      <c r="C541" s="88"/>
      <c r="D541" s="88"/>
      <c r="E541" s="89"/>
      <c r="F541" s="89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  <c r="AA541" s="72"/>
    </row>
    <row r="542" spans="1:27" ht="12.75" customHeight="1" x14ac:dyDescent="0.2">
      <c r="A542" s="72"/>
      <c r="B542" s="88"/>
      <c r="C542" s="88"/>
      <c r="D542" s="88"/>
      <c r="E542" s="89"/>
      <c r="F542" s="89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  <c r="AA542" s="72"/>
    </row>
    <row r="543" spans="1:27" ht="12.75" customHeight="1" x14ac:dyDescent="0.2">
      <c r="A543" s="72"/>
      <c r="B543" s="88"/>
      <c r="C543" s="88"/>
      <c r="D543" s="88"/>
      <c r="E543" s="89"/>
      <c r="F543" s="89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  <c r="AA543" s="72"/>
    </row>
    <row r="544" spans="1:27" ht="12.75" customHeight="1" x14ac:dyDescent="0.2">
      <c r="A544" s="72"/>
      <c r="B544" s="88"/>
      <c r="C544" s="88"/>
      <c r="D544" s="88"/>
      <c r="E544" s="89"/>
      <c r="F544" s="89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  <c r="AA544" s="72"/>
    </row>
    <row r="545" spans="1:27" ht="12.75" customHeight="1" x14ac:dyDescent="0.2">
      <c r="A545" s="72"/>
      <c r="B545" s="88"/>
      <c r="C545" s="88"/>
      <c r="D545" s="88"/>
      <c r="E545" s="89"/>
      <c r="F545" s="89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  <c r="AA545" s="72"/>
    </row>
    <row r="546" spans="1:27" ht="12.75" customHeight="1" x14ac:dyDescent="0.2">
      <c r="A546" s="72"/>
      <c r="B546" s="88"/>
      <c r="C546" s="88"/>
      <c r="D546" s="88"/>
      <c r="E546" s="89"/>
      <c r="F546" s="89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  <c r="AA546" s="72"/>
    </row>
    <row r="547" spans="1:27" ht="12.75" customHeight="1" x14ac:dyDescent="0.2">
      <c r="A547" s="72"/>
      <c r="B547" s="88"/>
      <c r="C547" s="88"/>
      <c r="D547" s="88"/>
      <c r="E547" s="89"/>
      <c r="F547" s="89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  <c r="AA547" s="72"/>
    </row>
    <row r="548" spans="1:27" ht="12.75" customHeight="1" x14ac:dyDescent="0.2">
      <c r="A548" s="72"/>
      <c r="B548" s="88"/>
      <c r="C548" s="88"/>
      <c r="D548" s="88"/>
      <c r="E548" s="89"/>
      <c r="F548" s="89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  <c r="AA548" s="72"/>
    </row>
    <row r="549" spans="1:27" ht="12.75" customHeight="1" x14ac:dyDescent="0.2">
      <c r="A549" s="72"/>
      <c r="B549" s="88"/>
      <c r="C549" s="88"/>
      <c r="D549" s="88"/>
      <c r="E549" s="89"/>
      <c r="F549" s="89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  <c r="AA549" s="72"/>
    </row>
    <row r="550" spans="1:27" ht="12.75" customHeight="1" x14ac:dyDescent="0.2">
      <c r="A550" s="72"/>
      <c r="B550" s="88"/>
      <c r="C550" s="88"/>
      <c r="D550" s="88"/>
      <c r="E550" s="89"/>
      <c r="F550" s="89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  <c r="AA550" s="72"/>
    </row>
    <row r="551" spans="1:27" ht="12.75" customHeight="1" x14ac:dyDescent="0.2">
      <c r="A551" s="72"/>
      <c r="B551" s="88"/>
      <c r="C551" s="88"/>
      <c r="D551" s="88"/>
      <c r="E551" s="89"/>
      <c r="F551" s="89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  <c r="AA551" s="72"/>
    </row>
    <row r="552" spans="1:27" ht="12.75" customHeight="1" x14ac:dyDescent="0.2">
      <c r="A552" s="72"/>
      <c r="B552" s="88"/>
      <c r="C552" s="88"/>
      <c r="D552" s="88"/>
      <c r="E552" s="89"/>
      <c r="F552" s="89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  <c r="AA552" s="72"/>
    </row>
    <row r="553" spans="1:27" ht="12.75" customHeight="1" x14ac:dyDescent="0.2">
      <c r="A553" s="72"/>
      <c r="B553" s="88"/>
      <c r="C553" s="88"/>
      <c r="D553" s="88"/>
      <c r="E553" s="89"/>
      <c r="F553" s="89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  <c r="AA553" s="72"/>
    </row>
    <row r="554" spans="1:27" ht="12.75" customHeight="1" x14ac:dyDescent="0.2">
      <c r="A554" s="72"/>
      <c r="B554" s="88"/>
      <c r="C554" s="88"/>
      <c r="D554" s="88"/>
      <c r="E554" s="89"/>
      <c r="F554" s="89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  <c r="AA554" s="72"/>
    </row>
    <row r="555" spans="1:27" ht="12.75" customHeight="1" x14ac:dyDescent="0.2">
      <c r="A555" s="72"/>
      <c r="B555" s="88"/>
      <c r="C555" s="88"/>
      <c r="D555" s="88"/>
      <c r="E555" s="89"/>
      <c r="F555" s="89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  <c r="AA555" s="72"/>
    </row>
    <row r="556" spans="1:27" ht="12.75" customHeight="1" x14ac:dyDescent="0.2">
      <c r="A556" s="72"/>
      <c r="B556" s="88"/>
      <c r="C556" s="88"/>
      <c r="D556" s="88"/>
      <c r="E556" s="89"/>
      <c r="F556" s="89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  <c r="AA556" s="72"/>
    </row>
    <row r="557" spans="1:27" ht="12.75" customHeight="1" x14ac:dyDescent="0.2">
      <c r="A557" s="72"/>
      <c r="B557" s="88"/>
      <c r="C557" s="88"/>
      <c r="D557" s="88"/>
      <c r="E557" s="89"/>
      <c r="F557" s="89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  <c r="AA557" s="72"/>
    </row>
    <row r="558" spans="1:27" ht="12.75" customHeight="1" x14ac:dyDescent="0.2">
      <c r="A558" s="72"/>
      <c r="B558" s="88"/>
      <c r="C558" s="88"/>
      <c r="D558" s="88"/>
      <c r="E558" s="89"/>
      <c r="F558" s="89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  <c r="AA558" s="72"/>
    </row>
    <row r="559" spans="1:27" ht="12.75" customHeight="1" x14ac:dyDescent="0.2">
      <c r="A559" s="72"/>
      <c r="B559" s="88"/>
      <c r="C559" s="88"/>
      <c r="D559" s="88"/>
      <c r="E559" s="89"/>
      <c r="F559" s="89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  <c r="AA559" s="72"/>
    </row>
    <row r="560" spans="1:27" ht="12.75" customHeight="1" x14ac:dyDescent="0.2">
      <c r="A560" s="72"/>
      <c r="B560" s="88"/>
      <c r="C560" s="88"/>
      <c r="D560" s="88"/>
      <c r="E560" s="89"/>
      <c r="F560" s="89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  <c r="AA560" s="72"/>
    </row>
    <row r="561" spans="1:27" ht="12.75" customHeight="1" x14ac:dyDescent="0.2">
      <c r="A561" s="72"/>
      <c r="B561" s="88"/>
      <c r="C561" s="88"/>
      <c r="D561" s="88"/>
      <c r="E561" s="89"/>
      <c r="F561" s="89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  <c r="AA561" s="72"/>
    </row>
    <row r="562" spans="1:27" ht="12.75" customHeight="1" x14ac:dyDescent="0.2">
      <c r="A562" s="72"/>
      <c r="B562" s="88"/>
      <c r="C562" s="88"/>
      <c r="D562" s="88"/>
      <c r="E562" s="89"/>
      <c r="F562" s="89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  <c r="AA562" s="72"/>
    </row>
    <row r="563" spans="1:27" ht="12.75" customHeight="1" x14ac:dyDescent="0.2">
      <c r="A563" s="72"/>
      <c r="B563" s="88"/>
      <c r="C563" s="88"/>
      <c r="D563" s="88"/>
      <c r="E563" s="89"/>
      <c r="F563" s="89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  <c r="AA563" s="72"/>
    </row>
    <row r="564" spans="1:27" ht="12.75" customHeight="1" x14ac:dyDescent="0.2">
      <c r="A564" s="72"/>
      <c r="B564" s="88"/>
      <c r="C564" s="88"/>
      <c r="D564" s="88"/>
      <c r="E564" s="89"/>
      <c r="F564" s="89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  <c r="AA564" s="72"/>
    </row>
    <row r="565" spans="1:27" ht="12.75" customHeight="1" x14ac:dyDescent="0.2">
      <c r="A565" s="72"/>
      <c r="B565" s="88"/>
      <c r="C565" s="88"/>
      <c r="D565" s="88"/>
      <c r="E565" s="89"/>
      <c r="F565" s="89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  <c r="AA565" s="72"/>
    </row>
    <row r="566" spans="1:27" ht="12.75" customHeight="1" x14ac:dyDescent="0.2">
      <c r="A566" s="72"/>
      <c r="B566" s="88"/>
      <c r="C566" s="88"/>
      <c r="D566" s="88"/>
      <c r="E566" s="89"/>
      <c r="F566" s="89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  <c r="AA566" s="72"/>
    </row>
    <row r="567" spans="1:27" ht="12.75" customHeight="1" x14ac:dyDescent="0.2">
      <c r="A567" s="72"/>
      <c r="B567" s="88"/>
      <c r="C567" s="88"/>
      <c r="D567" s="88"/>
      <c r="E567" s="89"/>
      <c r="F567" s="89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  <c r="AA567" s="72"/>
    </row>
    <row r="568" spans="1:27" ht="12.75" customHeight="1" x14ac:dyDescent="0.2">
      <c r="A568" s="72"/>
      <c r="B568" s="88"/>
      <c r="C568" s="88"/>
      <c r="D568" s="88"/>
      <c r="E568" s="89"/>
      <c r="F568" s="89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  <c r="AA568" s="72"/>
    </row>
    <row r="569" spans="1:27" ht="12.75" customHeight="1" x14ac:dyDescent="0.2">
      <c r="A569" s="72"/>
      <c r="B569" s="88"/>
      <c r="C569" s="88"/>
      <c r="D569" s="88"/>
      <c r="E569" s="89"/>
      <c r="F569" s="89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  <c r="AA569" s="72"/>
    </row>
    <row r="570" spans="1:27" ht="12.75" customHeight="1" x14ac:dyDescent="0.2">
      <c r="A570" s="72"/>
      <c r="B570" s="88"/>
      <c r="C570" s="88"/>
      <c r="D570" s="88"/>
      <c r="E570" s="89"/>
      <c r="F570" s="89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  <c r="AA570" s="72"/>
    </row>
    <row r="571" spans="1:27" ht="12.75" customHeight="1" x14ac:dyDescent="0.2">
      <c r="A571" s="72"/>
      <c r="B571" s="88"/>
      <c r="C571" s="88"/>
      <c r="D571" s="88"/>
      <c r="E571" s="89"/>
      <c r="F571" s="89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  <c r="AA571" s="72"/>
    </row>
    <row r="572" spans="1:27" ht="12.75" customHeight="1" x14ac:dyDescent="0.2">
      <c r="A572" s="72"/>
      <c r="B572" s="88"/>
      <c r="C572" s="88"/>
      <c r="D572" s="88"/>
      <c r="E572" s="89"/>
      <c r="F572" s="89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  <c r="AA572" s="72"/>
    </row>
    <row r="573" spans="1:27" ht="12.75" customHeight="1" x14ac:dyDescent="0.2">
      <c r="A573" s="72"/>
      <c r="B573" s="88"/>
      <c r="C573" s="88"/>
      <c r="D573" s="88"/>
      <c r="E573" s="89"/>
      <c r="F573" s="89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  <c r="AA573" s="72"/>
    </row>
    <row r="574" spans="1:27" ht="12.75" customHeight="1" x14ac:dyDescent="0.2">
      <c r="A574" s="72"/>
      <c r="B574" s="88"/>
      <c r="C574" s="88"/>
      <c r="D574" s="88"/>
      <c r="E574" s="89"/>
      <c r="F574" s="89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  <c r="AA574" s="72"/>
    </row>
    <row r="575" spans="1:27" ht="12.75" customHeight="1" x14ac:dyDescent="0.2">
      <c r="A575" s="72"/>
      <c r="B575" s="88"/>
      <c r="C575" s="88"/>
      <c r="D575" s="88"/>
      <c r="E575" s="89"/>
      <c r="F575" s="89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  <c r="AA575" s="72"/>
    </row>
    <row r="576" spans="1:27" ht="12.75" customHeight="1" x14ac:dyDescent="0.2">
      <c r="A576" s="72"/>
      <c r="B576" s="88"/>
      <c r="C576" s="88"/>
      <c r="D576" s="88"/>
      <c r="E576" s="89"/>
      <c r="F576" s="89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  <c r="AA576" s="72"/>
    </row>
    <row r="577" spans="1:27" ht="12.75" customHeight="1" x14ac:dyDescent="0.2">
      <c r="A577" s="72"/>
      <c r="B577" s="88"/>
      <c r="C577" s="88"/>
      <c r="D577" s="88"/>
      <c r="E577" s="89"/>
      <c r="F577" s="89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  <c r="AA577" s="72"/>
    </row>
    <row r="578" spans="1:27" ht="12.75" customHeight="1" x14ac:dyDescent="0.2">
      <c r="A578" s="72"/>
      <c r="B578" s="88"/>
      <c r="C578" s="88"/>
      <c r="D578" s="88"/>
      <c r="E578" s="89"/>
      <c r="F578" s="89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  <c r="AA578" s="72"/>
    </row>
    <row r="579" spans="1:27" ht="12.75" customHeight="1" x14ac:dyDescent="0.2">
      <c r="A579" s="72"/>
      <c r="B579" s="88"/>
      <c r="C579" s="88"/>
      <c r="D579" s="88"/>
      <c r="E579" s="89"/>
      <c r="F579" s="89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  <c r="AA579" s="72"/>
    </row>
    <row r="580" spans="1:27" ht="12.75" customHeight="1" x14ac:dyDescent="0.2">
      <c r="A580" s="72"/>
      <c r="B580" s="88"/>
      <c r="C580" s="88"/>
      <c r="D580" s="88"/>
      <c r="E580" s="89"/>
      <c r="F580" s="89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  <c r="AA580" s="72"/>
    </row>
    <row r="581" spans="1:27" ht="12.75" customHeight="1" x14ac:dyDescent="0.2">
      <c r="A581" s="72"/>
      <c r="B581" s="88"/>
      <c r="C581" s="88"/>
      <c r="D581" s="88"/>
      <c r="E581" s="89"/>
      <c r="F581" s="89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  <c r="AA581" s="72"/>
    </row>
    <row r="582" spans="1:27" ht="12.75" customHeight="1" x14ac:dyDescent="0.2">
      <c r="A582" s="72"/>
      <c r="B582" s="88"/>
      <c r="C582" s="88"/>
      <c r="D582" s="88"/>
      <c r="E582" s="89"/>
      <c r="F582" s="89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  <c r="AA582" s="72"/>
    </row>
    <row r="583" spans="1:27" ht="12.75" customHeight="1" x14ac:dyDescent="0.2">
      <c r="A583" s="72"/>
      <c r="B583" s="88"/>
      <c r="C583" s="88"/>
      <c r="D583" s="88"/>
      <c r="E583" s="89"/>
      <c r="F583" s="89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  <c r="AA583" s="72"/>
    </row>
    <row r="584" spans="1:27" ht="12.75" customHeight="1" x14ac:dyDescent="0.2">
      <c r="A584" s="72"/>
      <c r="B584" s="88"/>
      <c r="C584" s="88"/>
      <c r="D584" s="88"/>
      <c r="E584" s="89"/>
      <c r="F584" s="89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  <c r="AA584" s="72"/>
    </row>
    <row r="585" spans="1:27" ht="12.75" customHeight="1" x14ac:dyDescent="0.2">
      <c r="A585" s="72"/>
      <c r="B585" s="88"/>
      <c r="C585" s="88"/>
      <c r="D585" s="88"/>
      <c r="E585" s="89"/>
      <c r="F585" s="89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  <c r="AA585" s="72"/>
    </row>
    <row r="586" spans="1:27" ht="12.75" customHeight="1" x14ac:dyDescent="0.2">
      <c r="A586" s="72"/>
      <c r="B586" s="88"/>
      <c r="C586" s="88"/>
      <c r="D586" s="88"/>
      <c r="E586" s="89"/>
      <c r="F586" s="89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  <c r="AA586" s="72"/>
    </row>
    <row r="587" spans="1:27" ht="12.75" customHeight="1" x14ac:dyDescent="0.2">
      <c r="A587" s="72"/>
      <c r="B587" s="88"/>
      <c r="C587" s="88"/>
      <c r="D587" s="88"/>
      <c r="E587" s="89"/>
      <c r="F587" s="89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  <c r="AA587" s="72"/>
    </row>
    <row r="588" spans="1:27" ht="12.75" customHeight="1" x14ac:dyDescent="0.2">
      <c r="A588" s="72"/>
      <c r="B588" s="88"/>
      <c r="C588" s="88"/>
      <c r="D588" s="88"/>
      <c r="E588" s="89"/>
      <c r="F588" s="89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  <c r="AA588" s="72"/>
    </row>
    <row r="589" spans="1:27" ht="12.75" customHeight="1" x14ac:dyDescent="0.2">
      <c r="A589" s="72"/>
      <c r="B589" s="88"/>
      <c r="C589" s="88"/>
      <c r="D589" s="88"/>
      <c r="E589" s="89"/>
      <c r="F589" s="89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  <c r="AA589" s="72"/>
    </row>
    <row r="590" spans="1:27" ht="12.75" customHeight="1" x14ac:dyDescent="0.2">
      <c r="A590" s="72"/>
      <c r="B590" s="88"/>
      <c r="C590" s="88"/>
      <c r="D590" s="88"/>
      <c r="E590" s="89"/>
      <c r="F590" s="89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  <c r="AA590" s="72"/>
    </row>
    <row r="591" spans="1:27" ht="12.75" customHeight="1" x14ac:dyDescent="0.2">
      <c r="A591" s="72"/>
      <c r="B591" s="88"/>
      <c r="C591" s="88"/>
      <c r="D591" s="88"/>
      <c r="E591" s="89"/>
      <c r="F591" s="89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  <c r="AA591" s="72"/>
    </row>
    <row r="592" spans="1:27" ht="12.75" customHeight="1" x14ac:dyDescent="0.2">
      <c r="A592" s="72"/>
      <c r="B592" s="88"/>
      <c r="C592" s="88"/>
      <c r="D592" s="88"/>
      <c r="E592" s="89"/>
      <c r="F592" s="89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  <c r="AA592" s="72"/>
    </row>
    <row r="593" spans="1:27" ht="12.75" customHeight="1" x14ac:dyDescent="0.2">
      <c r="A593" s="72"/>
      <c r="B593" s="88"/>
      <c r="C593" s="88"/>
      <c r="D593" s="88"/>
      <c r="E593" s="89"/>
      <c r="F593" s="89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  <c r="AA593" s="72"/>
    </row>
    <row r="594" spans="1:27" ht="12.75" customHeight="1" x14ac:dyDescent="0.2">
      <c r="A594" s="72"/>
      <c r="B594" s="88"/>
      <c r="C594" s="88"/>
      <c r="D594" s="88"/>
      <c r="E594" s="89"/>
      <c r="F594" s="89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  <c r="AA594" s="72"/>
    </row>
    <row r="595" spans="1:27" ht="12.75" customHeight="1" x14ac:dyDescent="0.2">
      <c r="A595" s="72"/>
      <c r="B595" s="88"/>
      <c r="C595" s="88"/>
      <c r="D595" s="88"/>
      <c r="E595" s="89"/>
      <c r="F595" s="89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  <c r="AA595" s="72"/>
    </row>
    <row r="596" spans="1:27" ht="12.75" customHeight="1" x14ac:dyDescent="0.2">
      <c r="A596" s="72"/>
      <c r="B596" s="88"/>
      <c r="C596" s="88"/>
      <c r="D596" s="88"/>
      <c r="E596" s="89"/>
      <c r="F596" s="89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  <c r="AA596" s="72"/>
    </row>
    <row r="597" spans="1:27" ht="12.75" customHeight="1" x14ac:dyDescent="0.2">
      <c r="A597" s="72"/>
      <c r="B597" s="88"/>
      <c r="C597" s="88"/>
      <c r="D597" s="88"/>
      <c r="E597" s="89"/>
      <c r="F597" s="89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  <c r="AA597" s="72"/>
    </row>
    <row r="598" spans="1:27" ht="12.75" customHeight="1" x14ac:dyDescent="0.2">
      <c r="A598" s="72"/>
      <c r="B598" s="88"/>
      <c r="C598" s="88"/>
      <c r="D598" s="88"/>
      <c r="E598" s="89"/>
      <c r="F598" s="89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  <c r="AA598" s="72"/>
    </row>
    <row r="599" spans="1:27" ht="12.75" customHeight="1" x14ac:dyDescent="0.2">
      <c r="A599" s="72"/>
      <c r="B599" s="88"/>
      <c r="C599" s="88"/>
      <c r="D599" s="88"/>
      <c r="E599" s="89"/>
      <c r="F599" s="89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  <c r="AA599" s="72"/>
    </row>
    <row r="600" spans="1:27" ht="12.75" customHeight="1" x14ac:dyDescent="0.2">
      <c r="A600" s="72"/>
      <c r="B600" s="88"/>
      <c r="C600" s="88"/>
      <c r="D600" s="88"/>
      <c r="E600" s="89"/>
      <c r="F600" s="89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  <c r="AA600" s="72"/>
    </row>
    <row r="601" spans="1:27" ht="12.75" customHeight="1" x14ac:dyDescent="0.2">
      <c r="A601" s="72"/>
      <c r="B601" s="88"/>
      <c r="C601" s="88"/>
      <c r="D601" s="88"/>
      <c r="E601" s="89"/>
      <c r="F601" s="89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  <c r="AA601" s="72"/>
    </row>
    <row r="602" spans="1:27" ht="12.75" customHeight="1" x14ac:dyDescent="0.2">
      <c r="A602" s="72"/>
      <c r="B602" s="88"/>
      <c r="C602" s="88"/>
      <c r="D602" s="88"/>
      <c r="E602" s="89"/>
      <c r="F602" s="89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  <c r="AA602" s="72"/>
    </row>
    <row r="603" spans="1:27" ht="12.75" customHeight="1" x14ac:dyDescent="0.2">
      <c r="A603" s="72"/>
      <c r="B603" s="88"/>
      <c r="C603" s="88"/>
      <c r="D603" s="88"/>
      <c r="E603" s="89"/>
      <c r="F603" s="89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  <c r="AA603" s="72"/>
    </row>
    <row r="604" spans="1:27" ht="12.75" customHeight="1" x14ac:dyDescent="0.2">
      <c r="A604" s="72"/>
      <c r="B604" s="88"/>
      <c r="C604" s="88"/>
      <c r="D604" s="88"/>
      <c r="E604" s="89"/>
      <c r="F604" s="89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  <c r="AA604" s="72"/>
    </row>
    <row r="605" spans="1:27" ht="12.75" customHeight="1" x14ac:dyDescent="0.2">
      <c r="A605" s="72"/>
      <c r="B605" s="88"/>
      <c r="C605" s="88"/>
      <c r="D605" s="88"/>
      <c r="E605" s="89"/>
      <c r="F605" s="89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  <c r="AA605" s="72"/>
    </row>
    <row r="606" spans="1:27" ht="12.75" customHeight="1" x14ac:dyDescent="0.2">
      <c r="A606" s="72"/>
      <c r="B606" s="88"/>
      <c r="C606" s="88"/>
      <c r="D606" s="88"/>
      <c r="E606" s="89"/>
      <c r="F606" s="89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  <c r="AA606" s="72"/>
    </row>
    <row r="607" spans="1:27" ht="12.75" customHeight="1" x14ac:dyDescent="0.2">
      <c r="A607" s="72"/>
      <c r="B607" s="88"/>
      <c r="C607" s="88"/>
      <c r="D607" s="88"/>
      <c r="E607" s="89"/>
      <c r="F607" s="89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  <c r="AA607" s="72"/>
    </row>
    <row r="608" spans="1:27" ht="12.75" customHeight="1" x14ac:dyDescent="0.2">
      <c r="A608" s="72"/>
      <c r="B608" s="88"/>
      <c r="C608" s="88"/>
      <c r="D608" s="88"/>
      <c r="E608" s="89"/>
      <c r="F608" s="89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  <c r="AA608" s="72"/>
    </row>
    <row r="609" spans="1:27" ht="12.75" customHeight="1" x14ac:dyDescent="0.2">
      <c r="A609" s="72"/>
      <c r="B609" s="88"/>
      <c r="C609" s="88"/>
      <c r="D609" s="88"/>
      <c r="E609" s="89"/>
      <c r="F609" s="89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  <c r="AA609" s="72"/>
    </row>
    <row r="610" spans="1:27" ht="12.75" customHeight="1" x14ac:dyDescent="0.2">
      <c r="A610" s="72"/>
      <c r="B610" s="88"/>
      <c r="C610" s="88"/>
      <c r="D610" s="88"/>
      <c r="E610" s="89"/>
      <c r="F610" s="89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  <c r="AA610" s="72"/>
    </row>
    <row r="611" spans="1:27" ht="12.75" customHeight="1" x14ac:dyDescent="0.2">
      <c r="A611" s="72"/>
      <c r="B611" s="88"/>
      <c r="C611" s="88"/>
      <c r="D611" s="88"/>
      <c r="E611" s="89"/>
      <c r="F611" s="89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  <c r="AA611" s="72"/>
    </row>
    <row r="612" spans="1:27" ht="12.75" customHeight="1" x14ac:dyDescent="0.2">
      <c r="A612" s="72"/>
      <c r="B612" s="88"/>
      <c r="C612" s="88"/>
      <c r="D612" s="88"/>
      <c r="E612" s="89"/>
      <c r="F612" s="89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  <c r="AA612" s="72"/>
    </row>
    <row r="613" spans="1:27" ht="12.75" customHeight="1" x14ac:dyDescent="0.2">
      <c r="A613" s="72"/>
      <c r="B613" s="88"/>
      <c r="C613" s="88"/>
      <c r="D613" s="88"/>
      <c r="E613" s="89"/>
      <c r="F613" s="89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  <c r="AA613" s="72"/>
    </row>
    <row r="614" spans="1:27" ht="12.75" customHeight="1" x14ac:dyDescent="0.2">
      <c r="A614" s="72"/>
      <c r="B614" s="88"/>
      <c r="C614" s="88"/>
      <c r="D614" s="88"/>
      <c r="E614" s="89"/>
      <c r="F614" s="89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  <c r="AA614" s="72"/>
    </row>
    <row r="615" spans="1:27" ht="12.75" customHeight="1" x14ac:dyDescent="0.2">
      <c r="A615" s="72"/>
      <c r="B615" s="88"/>
      <c r="C615" s="88"/>
      <c r="D615" s="88"/>
      <c r="E615" s="89"/>
      <c r="F615" s="89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  <c r="AA615" s="72"/>
    </row>
    <row r="616" spans="1:27" ht="12.75" customHeight="1" x14ac:dyDescent="0.2">
      <c r="A616" s="72"/>
      <c r="B616" s="88"/>
      <c r="C616" s="88"/>
      <c r="D616" s="88"/>
      <c r="E616" s="89"/>
      <c r="F616" s="89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  <c r="AA616" s="72"/>
    </row>
    <row r="617" spans="1:27" ht="12.75" customHeight="1" x14ac:dyDescent="0.2">
      <c r="A617" s="72"/>
      <c r="B617" s="88"/>
      <c r="C617" s="88"/>
      <c r="D617" s="88"/>
      <c r="E617" s="89"/>
      <c r="F617" s="89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  <c r="AA617" s="72"/>
    </row>
    <row r="618" spans="1:27" ht="12.75" customHeight="1" x14ac:dyDescent="0.2">
      <c r="A618" s="72"/>
      <c r="B618" s="88"/>
      <c r="C618" s="88"/>
      <c r="D618" s="88"/>
      <c r="E618" s="89"/>
      <c r="F618" s="89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  <c r="AA618" s="72"/>
    </row>
    <row r="619" spans="1:27" ht="12.75" customHeight="1" x14ac:dyDescent="0.2">
      <c r="A619" s="72"/>
      <c r="B619" s="88"/>
      <c r="C619" s="88"/>
      <c r="D619" s="88"/>
      <c r="E619" s="89"/>
      <c r="F619" s="89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  <c r="AA619" s="72"/>
    </row>
    <row r="620" spans="1:27" ht="12.75" customHeight="1" x14ac:dyDescent="0.2">
      <c r="A620" s="72"/>
      <c r="B620" s="88"/>
      <c r="C620" s="88"/>
      <c r="D620" s="88"/>
      <c r="E620" s="89"/>
      <c r="F620" s="89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  <c r="AA620" s="72"/>
    </row>
    <row r="621" spans="1:27" ht="12.75" customHeight="1" x14ac:dyDescent="0.2">
      <c r="A621" s="72"/>
      <c r="B621" s="88"/>
      <c r="C621" s="88"/>
      <c r="D621" s="88"/>
      <c r="E621" s="89"/>
      <c r="F621" s="89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  <c r="AA621" s="72"/>
    </row>
    <row r="622" spans="1:27" ht="12.75" customHeight="1" x14ac:dyDescent="0.2">
      <c r="A622" s="72"/>
      <c r="B622" s="88"/>
      <c r="C622" s="88"/>
      <c r="D622" s="88"/>
      <c r="E622" s="89"/>
      <c r="F622" s="89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  <c r="AA622" s="72"/>
    </row>
    <row r="623" spans="1:27" ht="12.75" customHeight="1" x14ac:dyDescent="0.2">
      <c r="A623" s="72"/>
      <c r="B623" s="88"/>
      <c r="C623" s="88"/>
      <c r="D623" s="88"/>
      <c r="E623" s="89"/>
      <c r="F623" s="89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  <c r="AA623" s="72"/>
    </row>
    <row r="624" spans="1:27" ht="12.75" customHeight="1" x14ac:dyDescent="0.2">
      <c r="A624" s="72"/>
      <c r="B624" s="88"/>
      <c r="C624" s="88"/>
      <c r="D624" s="88"/>
      <c r="E624" s="89"/>
      <c r="F624" s="89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  <c r="AA624" s="72"/>
    </row>
    <row r="625" spans="1:27" ht="12.75" customHeight="1" x14ac:dyDescent="0.2">
      <c r="A625" s="72"/>
      <c r="B625" s="88"/>
      <c r="C625" s="88"/>
      <c r="D625" s="88"/>
      <c r="E625" s="89"/>
      <c r="F625" s="89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  <c r="AA625" s="72"/>
    </row>
    <row r="626" spans="1:27" ht="12.75" customHeight="1" x14ac:dyDescent="0.2">
      <c r="A626" s="72"/>
      <c r="B626" s="88"/>
      <c r="C626" s="88"/>
      <c r="D626" s="88"/>
      <c r="E626" s="89"/>
      <c r="F626" s="89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  <c r="AA626" s="72"/>
    </row>
    <row r="627" spans="1:27" ht="12.75" customHeight="1" x14ac:dyDescent="0.2">
      <c r="A627" s="72"/>
      <c r="B627" s="88"/>
      <c r="C627" s="88"/>
      <c r="D627" s="88"/>
      <c r="E627" s="89"/>
      <c r="F627" s="89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  <c r="AA627" s="72"/>
    </row>
    <row r="628" spans="1:27" ht="12.75" customHeight="1" x14ac:dyDescent="0.2">
      <c r="A628" s="72"/>
      <c r="B628" s="88"/>
      <c r="C628" s="88"/>
      <c r="D628" s="88"/>
      <c r="E628" s="89"/>
      <c r="F628" s="89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  <c r="AA628" s="72"/>
    </row>
    <row r="629" spans="1:27" ht="12.75" customHeight="1" x14ac:dyDescent="0.2">
      <c r="A629" s="72"/>
      <c r="B629" s="88"/>
      <c r="C629" s="88"/>
      <c r="D629" s="88"/>
      <c r="E629" s="89"/>
      <c r="F629" s="89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  <c r="AA629" s="72"/>
    </row>
    <row r="630" spans="1:27" ht="12.75" customHeight="1" x14ac:dyDescent="0.2">
      <c r="A630" s="72"/>
      <c r="B630" s="88"/>
      <c r="C630" s="88"/>
      <c r="D630" s="88"/>
      <c r="E630" s="89"/>
      <c r="F630" s="89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  <c r="AA630" s="72"/>
    </row>
    <row r="631" spans="1:27" ht="12.75" customHeight="1" x14ac:dyDescent="0.2">
      <c r="A631" s="72"/>
      <c r="B631" s="88"/>
      <c r="C631" s="88"/>
      <c r="D631" s="88"/>
      <c r="E631" s="89"/>
      <c r="F631" s="89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  <c r="AA631" s="72"/>
    </row>
    <row r="632" spans="1:27" ht="12.75" customHeight="1" x14ac:dyDescent="0.2">
      <c r="A632" s="72"/>
      <c r="B632" s="88"/>
      <c r="C632" s="88"/>
      <c r="D632" s="88"/>
      <c r="E632" s="89"/>
      <c r="F632" s="89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  <c r="AA632" s="72"/>
    </row>
    <row r="633" spans="1:27" ht="12.75" customHeight="1" x14ac:dyDescent="0.2">
      <c r="A633" s="72"/>
      <c r="B633" s="88"/>
      <c r="C633" s="88"/>
      <c r="D633" s="88"/>
      <c r="E633" s="89"/>
      <c r="F633" s="89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  <c r="AA633" s="72"/>
    </row>
    <row r="634" spans="1:27" ht="12.75" customHeight="1" x14ac:dyDescent="0.2">
      <c r="A634" s="72"/>
      <c r="B634" s="88"/>
      <c r="C634" s="88"/>
      <c r="D634" s="88"/>
      <c r="E634" s="89"/>
      <c r="F634" s="89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  <c r="AA634" s="72"/>
    </row>
    <row r="635" spans="1:27" ht="12.75" customHeight="1" x14ac:dyDescent="0.2">
      <c r="A635" s="72"/>
      <c r="B635" s="88"/>
      <c r="C635" s="88"/>
      <c r="D635" s="88"/>
      <c r="E635" s="89"/>
      <c r="F635" s="89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  <c r="AA635" s="72"/>
    </row>
    <row r="636" spans="1:27" ht="12.75" customHeight="1" x14ac:dyDescent="0.2">
      <c r="A636" s="72"/>
      <c r="B636" s="88"/>
      <c r="C636" s="88"/>
      <c r="D636" s="88"/>
      <c r="E636" s="89"/>
      <c r="F636" s="89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  <c r="AA636" s="72"/>
    </row>
    <row r="637" spans="1:27" ht="12.75" customHeight="1" x14ac:dyDescent="0.2">
      <c r="A637" s="72"/>
      <c r="B637" s="88"/>
      <c r="C637" s="88"/>
      <c r="D637" s="88"/>
      <c r="E637" s="89"/>
      <c r="F637" s="89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  <c r="AA637" s="72"/>
    </row>
    <row r="638" spans="1:27" ht="12.75" customHeight="1" x14ac:dyDescent="0.2">
      <c r="A638" s="72"/>
      <c r="B638" s="88"/>
      <c r="C638" s="88"/>
      <c r="D638" s="88"/>
      <c r="E638" s="89"/>
      <c r="F638" s="89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  <c r="AA638" s="72"/>
    </row>
    <row r="639" spans="1:27" ht="12.75" customHeight="1" x14ac:dyDescent="0.2">
      <c r="A639" s="72"/>
      <c r="B639" s="88"/>
      <c r="C639" s="88"/>
      <c r="D639" s="88"/>
      <c r="E639" s="89"/>
      <c r="F639" s="89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  <c r="AA639" s="72"/>
    </row>
    <row r="640" spans="1:27" ht="12.75" customHeight="1" x14ac:dyDescent="0.2">
      <c r="A640" s="72"/>
      <c r="B640" s="88"/>
      <c r="C640" s="88"/>
      <c r="D640" s="88"/>
      <c r="E640" s="89"/>
      <c r="F640" s="89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  <c r="AA640" s="72"/>
    </row>
    <row r="641" spans="1:27" ht="12.75" customHeight="1" x14ac:dyDescent="0.2">
      <c r="A641" s="72"/>
      <c r="B641" s="88"/>
      <c r="C641" s="88"/>
      <c r="D641" s="88"/>
      <c r="E641" s="89"/>
      <c r="F641" s="89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  <c r="AA641" s="72"/>
    </row>
    <row r="642" spans="1:27" ht="12.75" customHeight="1" x14ac:dyDescent="0.2">
      <c r="A642" s="72"/>
      <c r="B642" s="88"/>
      <c r="C642" s="88"/>
      <c r="D642" s="88"/>
      <c r="E642" s="89"/>
      <c r="F642" s="89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  <c r="AA642" s="72"/>
    </row>
    <row r="643" spans="1:27" ht="12.75" customHeight="1" x14ac:dyDescent="0.2">
      <c r="A643" s="72"/>
      <c r="B643" s="88"/>
      <c r="C643" s="88"/>
      <c r="D643" s="88"/>
      <c r="E643" s="89"/>
      <c r="F643" s="89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  <c r="AA643" s="72"/>
    </row>
    <row r="644" spans="1:27" ht="12.75" customHeight="1" x14ac:dyDescent="0.2">
      <c r="A644" s="72"/>
      <c r="B644" s="88"/>
      <c r="C644" s="88"/>
      <c r="D644" s="88"/>
      <c r="E644" s="89"/>
      <c r="F644" s="89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  <c r="AA644" s="72"/>
    </row>
    <row r="645" spans="1:27" ht="12.75" customHeight="1" x14ac:dyDescent="0.2">
      <c r="A645" s="72"/>
      <c r="B645" s="88"/>
      <c r="C645" s="88"/>
      <c r="D645" s="88"/>
      <c r="E645" s="89"/>
      <c r="F645" s="89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  <c r="AA645" s="72"/>
    </row>
    <row r="646" spans="1:27" ht="12.75" customHeight="1" x14ac:dyDescent="0.2">
      <c r="A646" s="72"/>
      <c r="B646" s="88"/>
      <c r="C646" s="88"/>
      <c r="D646" s="88"/>
      <c r="E646" s="89"/>
      <c r="F646" s="89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  <c r="AA646" s="72"/>
    </row>
    <row r="647" spans="1:27" ht="12.75" customHeight="1" x14ac:dyDescent="0.2">
      <c r="A647" s="72"/>
      <c r="B647" s="88"/>
      <c r="C647" s="88"/>
      <c r="D647" s="88"/>
      <c r="E647" s="89"/>
      <c r="F647" s="89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  <c r="AA647" s="72"/>
    </row>
    <row r="648" spans="1:27" ht="12.75" customHeight="1" x14ac:dyDescent="0.2">
      <c r="A648" s="72"/>
      <c r="B648" s="88"/>
      <c r="C648" s="88"/>
      <c r="D648" s="88"/>
      <c r="E648" s="89"/>
      <c r="F648" s="89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  <c r="AA648" s="72"/>
    </row>
    <row r="649" spans="1:27" ht="12.75" customHeight="1" x14ac:dyDescent="0.2">
      <c r="A649" s="72"/>
      <c r="B649" s="88"/>
      <c r="C649" s="88"/>
      <c r="D649" s="88"/>
      <c r="E649" s="89"/>
      <c r="F649" s="89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  <c r="AA649" s="72"/>
    </row>
    <row r="650" spans="1:27" ht="12.75" customHeight="1" x14ac:dyDescent="0.2">
      <c r="A650" s="72"/>
      <c r="B650" s="88"/>
      <c r="C650" s="88"/>
      <c r="D650" s="88"/>
      <c r="E650" s="89"/>
      <c r="F650" s="89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  <c r="AA650" s="72"/>
    </row>
    <row r="651" spans="1:27" ht="12.75" customHeight="1" x14ac:dyDescent="0.2">
      <c r="A651" s="72"/>
      <c r="B651" s="88"/>
      <c r="C651" s="88"/>
      <c r="D651" s="88"/>
      <c r="E651" s="89"/>
      <c r="F651" s="89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  <c r="AA651" s="72"/>
    </row>
    <row r="652" spans="1:27" ht="12.75" customHeight="1" x14ac:dyDescent="0.2">
      <c r="A652" s="72"/>
      <c r="B652" s="88"/>
      <c r="C652" s="88"/>
      <c r="D652" s="88"/>
      <c r="E652" s="89"/>
      <c r="F652" s="89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  <c r="AA652" s="72"/>
    </row>
    <row r="653" spans="1:27" ht="12.75" customHeight="1" x14ac:dyDescent="0.2">
      <c r="A653" s="72"/>
      <c r="B653" s="88"/>
      <c r="C653" s="88"/>
      <c r="D653" s="88"/>
      <c r="E653" s="89"/>
      <c r="F653" s="89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  <c r="AA653" s="72"/>
    </row>
    <row r="654" spans="1:27" ht="12.75" customHeight="1" x14ac:dyDescent="0.2">
      <c r="A654" s="72"/>
      <c r="B654" s="88"/>
      <c r="C654" s="88"/>
      <c r="D654" s="88"/>
      <c r="E654" s="89"/>
      <c r="F654" s="89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  <c r="AA654" s="72"/>
    </row>
    <row r="655" spans="1:27" ht="12.75" customHeight="1" x14ac:dyDescent="0.2">
      <c r="A655" s="72"/>
      <c r="B655" s="88"/>
      <c r="C655" s="88"/>
      <c r="D655" s="88"/>
      <c r="E655" s="89"/>
      <c r="F655" s="89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  <c r="AA655" s="72"/>
    </row>
    <row r="656" spans="1:27" ht="12.75" customHeight="1" x14ac:dyDescent="0.2">
      <c r="A656" s="72"/>
      <c r="B656" s="88"/>
      <c r="C656" s="88"/>
      <c r="D656" s="88"/>
      <c r="E656" s="89"/>
      <c r="F656" s="89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  <c r="AA656" s="72"/>
    </row>
    <row r="657" spans="1:27" ht="12.75" customHeight="1" x14ac:dyDescent="0.2">
      <c r="A657" s="72"/>
      <c r="B657" s="88"/>
      <c r="C657" s="88"/>
      <c r="D657" s="88"/>
      <c r="E657" s="89"/>
      <c r="F657" s="89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  <c r="AA657" s="72"/>
    </row>
    <row r="658" spans="1:27" ht="12.75" customHeight="1" x14ac:dyDescent="0.2">
      <c r="A658" s="72"/>
      <c r="B658" s="88"/>
      <c r="C658" s="88"/>
      <c r="D658" s="88"/>
      <c r="E658" s="89"/>
      <c r="F658" s="89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  <c r="AA658" s="72"/>
    </row>
    <row r="659" spans="1:27" ht="12.75" customHeight="1" x14ac:dyDescent="0.2">
      <c r="A659" s="72"/>
      <c r="B659" s="88"/>
      <c r="C659" s="88"/>
      <c r="D659" s="88"/>
      <c r="E659" s="89"/>
      <c r="F659" s="89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  <c r="AA659" s="72"/>
    </row>
    <row r="660" spans="1:27" ht="12.75" customHeight="1" x14ac:dyDescent="0.2">
      <c r="A660" s="72"/>
      <c r="B660" s="88"/>
      <c r="C660" s="88"/>
      <c r="D660" s="88"/>
      <c r="E660" s="89"/>
      <c r="F660" s="89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  <c r="AA660" s="72"/>
    </row>
    <row r="661" spans="1:27" ht="12.75" customHeight="1" x14ac:dyDescent="0.2">
      <c r="A661" s="72"/>
      <c r="B661" s="88"/>
      <c r="C661" s="88"/>
      <c r="D661" s="88"/>
      <c r="E661" s="89"/>
      <c r="F661" s="89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  <c r="AA661" s="72"/>
    </row>
    <row r="662" spans="1:27" ht="12.75" customHeight="1" x14ac:dyDescent="0.2">
      <c r="A662" s="72"/>
      <c r="B662" s="88"/>
      <c r="C662" s="88"/>
      <c r="D662" s="88"/>
      <c r="E662" s="89"/>
      <c r="F662" s="89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  <c r="AA662" s="72"/>
    </row>
    <row r="663" spans="1:27" ht="12.75" customHeight="1" x14ac:dyDescent="0.2">
      <c r="A663" s="72"/>
      <c r="B663" s="88"/>
      <c r="C663" s="88"/>
      <c r="D663" s="88"/>
      <c r="E663" s="89"/>
      <c r="F663" s="89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  <c r="AA663" s="72"/>
    </row>
    <row r="664" spans="1:27" ht="12.75" customHeight="1" x14ac:dyDescent="0.2">
      <c r="A664" s="72"/>
      <c r="B664" s="88"/>
      <c r="C664" s="88"/>
      <c r="D664" s="88"/>
      <c r="E664" s="89"/>
      <c r="F664" s="89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  <c r="AA664" s="72"/>
    </row>
    <row r="665" spans="1:27" ht="12.75" customHeight="1" x14ac:dyDescent="0.2">
      <c r="A665" s="72"/>
      <c r="B665" s="88"/>
      <c r="C665" s="88"/>
      <c r="D665" s="88"/>
      <c r="E665" s="89"/>
      <c r="F665" s="89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  <c r="AA665" s="72"/>
    </row>
    <row r="666" spans="1:27" ht="12.75" customHeight="1" x14ac:dyDescent="0.2">
      <c r="A666" s="72"/>
      <c r="B666" s="88"/>
      <c r="C666" s="88"/>
      <c r="D666" s="88"/>
      <c r="E666" s="89"/>
      <c r="F666" s="89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  <c r="AA666" s="72"/>
    </row>
    <row r="667" spans="1:27" ht="12.75" customHeight="1" x14ac:dyDescent="0.2">
      <c r="A667" s="72"/>
      <c r="B667" s="88"/>
      <c r="C667" s="88"/>
      <c r="D667" s="88"/>
      <c r="E667" s="89"/>
      <c r="F667" s="89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  <c r="AA667" s="72"/>
    </row>
    <row r="668" spans="1:27" ht="12.75" customHeight="1" x14ac:dyDescent="0.2">
      <c r="A668" s="72"/>
      <c r="B668" s="88"/>
      <c r="C668" s="88"/>
      <c r="D668" s="88"/>
      <c r="E668" s="89"/>
      <c r="F668" s="89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  <c r="AA668" s="72"/>
    </row>
    <row r="669" spans="1:27" ht="12.75" customHeight="1" x14ac:dyDescent="0.2">
      <c r="A669" s="72"/>
      <c r="B669" s="88"/>
      <c r="C669" s="88"/>
      <c r="D669" s="88"/>
      <c r="E669" s="89"/>
      <c r="F669" s="89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  <c r="AA669" s="72"/>
    </row>
    <row r="670" spans="1:27" ht="12.75" customHeight="1" x14ac:dyDescent="0.2">
      <c r="A670" s="72"/>
      <c r="B670" s="88"/>
      <c r="C670" s="88"/>
      <c r="D670" s="88"/>
      <c r="E670" s="89"/>
      <c r="F670" s="89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  <c r="AA670" s="72"/>
    </row>
    <row r="671" spans="1:27" ht="12.75" customHeight="1" x14ac:dyDescent="0.2">
      <c r="A671" s="72"/>
      <c r="B671" s="88"/>
      <c r="C671" s="88"/>
      <c r="D671" s="88"/>
      <c r="E671" s="89"/>
      <c r="F671" s="89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  <c r="AA671" s="72"/>
    </row>
    <row r="672" spans="1:27" ht="12.75" customHeight="1" x14ac:dyDescent="0.2">
      <c r="A672" s="72"/>
      <c r="B672" s="88"/>
      <c r="C672" s="88"/>
      <c r="D672" s="88"/>
      <c r="E672" s="89"/>
      <c r="F672" s="89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  <c r="AA672" s="72"/>
    </row>
    <row r="673" spans="1:27" ht="12.75" customHeight="1" x14ac:dyDescent="0.2">
      <c r="A673" s="72"/>
      <c r="B673" s="88"/>
      <c r="C673" s="88"/>
      <c r="D673" s="88"/>
      <c r="E673" s="89"/>
      <c r="F673" s="89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  <c r="AA673" s="72"/>
    </row>
    <row r="674" spans="1:27" ht="12.75" customHeight="1" x14ac:dyDescent="0.2">
      <c r="A674" s="72"/>
      <c r="B674" s="88"/>
      <c r="C674" s="88"/>
      <c r="D674" s="88"/>
      <c r="E674" s="89"/>
      <c r="F674" s="89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  <c r="AA674" s="72"/>
    </row>
    <row r="675" spans="1:27" ht="12.75" customHeight="1" x14ac:dyDescent="0.2">
      <c r="A675" s="72"/>
      <c r="B675" s="88"/>
      <c r="C675" s="88"/>
      <c r="D675" s="88"/>
      <c r="E675" s="89"/>
      <c r="F675" s="89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  <c r="AA675" s="72"/>
    </row>
    <row r="676" spans="1:27" ht="12.75" customHeight="1" x14ac:dyDescent="0.2">
      <c r="A676" s="72"/>
      <c r="B676" s="88"/>
      <c r="C676" s="88"/>
      <c r="D676" s="88"/>
      <c r="E676" s="89"/>
      <c r="F676" s="89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  <c r="AA676" s="72"/>
    </row>
    <row r="677" spans="1:27" ht="12.75" customHeight="1" x14ac:dyDescent="0.2">
      <c r="A677" s="72"/>
      <c r="B677" s="88"/>
      <c r="C677" s="88"/>
      <c r="D677" s="88"/>
      <c r="E677" s="89"/>
      <c r="F677" s="89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  <c r="AA677" s="72"/>
    </row>
    <row r="678" spans="1:27" ht="12.75" customHeight="1" x14ac:dyDescent="0.2">
      <c r="A678" s="72"/>
      <c r="B678" s="88"/>
      <c r="C678" s="88"/>
      <c r="D678" s="88"/>
      <c r="E678" s="89"/>
      <c r="F678" s="89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  <c r="AA678" s="72"/>
    </row>
    <row r="679" spans="1:27" ht="12.75" customHeight="1" x14ac:dyDescent="0.2">
      <c r="A679" s="72"/>
      <c r="B679" s="88"/>
      <c r="C679" s="88"/>
      <c r="D679" s="88"/>
      <c r="E679" s="89"/>
      <c r="F679" s="89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  <c r="AA679" s="72"/>
    </row>
    <row r="680" spans="1:27" ht="12.75" customHeight="1" x14ac:dyDescent="0.2">
      <c r="A680" s="72"/>
      <c r="B680" s="88"/>
      <c r="C680" s="88"/>
      <c r="D680" s="88"/>
      <c r="E680" s="89"/>
      <c r="F680" s="89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  <c r="AA680" s="72"/>
    </row>
    <row r="681" spans="1:27" ht="12.75" customHeight="1" x14ac:dyDescent="0.2">
      <c r="A681" s="72"/>
      <c r="B681" s="88"/>
      <c r="C681" s="88"/>
      <c r="D681" s="88"/>
      <c r="E681" s="89"/>
      <c r="F681" s="89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  <c r="AA681" s="72"/>
    </row>
    <row r="682" spans="1:27" ht="12.75" customHeight="1" x14ac:dyDescent="0.2">
      <c r="A682" s="72"/>
      <c r="B682" s="88"/>
      <c r="C682" s="88"/>
      <c r="D682" s="88"/>
      <c r="E682" s="89"/>
      <c r="F682" s="89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  <c r="AA682" s="72"/>
    </row>
    <row r="683" spans="1:27" ht="12.75" customHeight="1" x14ac:dyDescent="0.2">
      <c r="A683" s="72"/>
      <c r="B683" s="88"/>
      <c r="C683" s="88"/>
      <c r="D683" s="88"/>
      <c r="E683" s="89"/>
      <c r="F683" s="89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  <c r="AA683" s="72"/>
    </row>
    <row r="684" spans="1:27" ht="12.75" customHeight="1" x14ac:dyDescent="0.2">
      <c r="A684" s="72"/>
      <c r="B684" s="88"/>
      <c r="C684" s="88"/>
      <c r="D684" s="88"/>
      <c r="E684" s="89"/>
      <c r="F684" s="89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  <c r="AA684" s="72"/>
    </row>
    <row r="685" spans="1:27" ht="12.75" customHeight="1" x14ac:dyDescent="0.2">
      <c r="A685" s="72"/>
      <c r="B685" s="88"/>
      <c r="C685" s="88"/>
      <c r="D685" s="88"/>
      <c r="E685" s="89"/>
      <c r="F685" s="89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  <c r="AA685" s="72"/>
    </row>
    <row r="686" spans="1:27" ht="12.75" customHeight="1" x14ac:dyDescent="0.2">
      <c r="A686" s="72"/>
      <c r="B686" s="88"/>
      <c r="C686" s="88"/>
      <c r="D686" s="88"/>
      <c r="E686" s="89"/>
      <c r="F686" s="89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  <c r="AA686" s="72"/>
    </row>
    <row r="687" spans="1:27" ht="12.75" customHeight="1" x14ac:dyDescent="0.2">
      <c r="A687" s="72"/>
      <c r="B687" s="88"/>
      <c r="C687" s="88"/>
      <c r="D687" s="88"/>
      <c r="E687" s="89"/>
      <c r="F687" s="89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  <c r="AA687" s="72"/>
    </row>
    <row r="688" spans="1:27" ht="12.75" customHeight="1" x14ac:dyDescent="0.2">
      <c r="A688" s="72"/>
      <c r="B688" s="88"/>
      <c r="C688" s="88"/>
      <c r="D688" s="88"/>
      <c r="E688" s="89"/>
      <c r="F688" s="89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  <c r="AA688" s="72"/>
    </row>
    <row r="689" spans="1:27" ht="12.75" customHeight="1" x14ac:dyDescent="0.2">
      <c r="A689" s="72"/>
      <c r="B689" s="88"/>
      <c r="C689" s="88"/>
      <c r="D689" s="88"/>
      <c r="E689" s="89"/>
      <c r="F689" s="89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  <c r="AA689" s="72"/>
    </row>
    <row r="690" spans="1:27" ht="12.75" customHeight="1" x14ac:dyDescent="0.2">
      <c r="A690" s="72"/>
      <c r="B690" s="88"/>
      <c r="C690" s="88"/>
      <c r="D690" s="88"/>
      <c r="E690" s="89"/>
      <c r="F690" s="89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  <c r="AA690" s="72"/>
    </row>
    <row r="691" spans="1:27" ht="12.75" customHeight="1" x14ac:dyDescent="0.2">
      <c r="A691" s="72"/>
      <c r="B691" s="88"/>
      <c r="C691" s="88"/>
      <c r="D691" s="88"/>
      <c r="E691" s="89"/>
      <c r="F691" s="89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  <c r="AA691" s="72"/>
    </row>
    <row r="692" spans="1:27" ht="12.75" customHeight="1" x14ac:dyDescent="0.2">
      <c r="A692" s="72"/>
      <c r="B692" s="88"/>
      <c r="C692" s="88"/>
      <c r="D692" s="88"/>
      <c r="E692" s="89"/>
      <c r="F692" s="89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  <c r="AA692" s="72"/>
    </row>
    <row r="693" spans="1:27" ht="12.75" customHeight="1" x14ac:dyDescent="0.2">
      <c r="A693" s="72"/>
      <c r="B693" s="88"/>
      <c r="C693" s="88"/>
      <c r="D693" s="88"/>
      <c r="E693" s="89"/>
      <c r="F693" s="89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  <c r="AA693" s="72"/>
    </row>
    <row r="694" spans="1:27" ht="12.75" customHeight="1" x14ac:dyDescent="0.2">
      <c r="A694" s="72"/>
      <c r="B694" s="88"/>
      <c r="C694" s="88"/>
      <c r="D694" s="88"/>
      <c r="E694" s="89"/>
      <c r="F694" s="89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  <c r="AA694" s="72"/>
    </row>
    <row r="695" spans="1:27" ht="12.75" customHeight="1" x14ac:dyDescent="0.2">
      <c r="A695" s="72"/>
      <c r="B695" s="88"/>
      <c r="C695" s="88"/>
      <c r="D695" s="88"/>
      <c r="E695" s="89"/>
      <c r="F695" s="89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  <c r="AA695" s="72"/>
    </row>
    <row r="696" spans="1:27" ht="12.75" customHeight="1" x14ac:dyDescent="0.2">
      <c r="A696" s="72"/>
      <c r="B696" s="88"/>
      <c r="C696" s="88"/>
      <c r="D696" s="88"/>
      <c r="E696" s="89"/>
      <c r="F696" s="89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  <c r="AA696" s="72"/>
    </row>
    <row r="697" spans="1:27" ht="12.75" customHeight="1" x14ac:dyDescent="0.2">
      <c r="A697" s="72"/>
      <c r="B697" s="88"/>
      <c r="C697" s="88"/>
      <c r="D697" s="88"/>
      <c r="E697" s="89"/>
      <c r="F697" s="89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  <c r="AA697" s="72"/>
    </row>
    <row r="698" spans="1:27" ht="12.75" customHeight="1" x14ac:dyDescent="0.2">
      <c r="A698" s="72"/>
      <c r="B698" s="88"/>
      <c r="C698" s="88"/>
      <c r="D698" s="88"/>
      <c r="E698" s="89"/>
      <c r="F698" s="89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  <c r="AA698" s="72"/>
    </row>
    <row r="699" spans="1:27" ht="12.75" customHeight="1" x14ac:dyDescent="0.2">
      <c r="A699" s="72"/>
      <c r="B699" s="88"/>
      <c r="C699" s="88"/>
      <c r="D699" s="88"/>
      <c r="E699" s="89"/>
      <c r="F699" s="89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  <c r="AA699" s="72"/>
    </row>
    <row r="700" spans="1:27" ht="12.75" customHeight="1" x14ac:dyDescent="0.2">
      <c r="A700" s="72"/>
      <c r="B700" s="88"/>
      <c r="C700" s="88"/>
      <c r="D700" s="88"/>
      <c r="E700" s="89"/>
      <c r="F700" s="89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  <c r="AA700" s="72"/>
    </row>
    <row r="701" spans="1:27" ht="12.75" customHeight="1" x14ac:dyDescent="0.2">
      <c r="A701" s="72"/>
      <c r="B701" s="88"/>
      <c r="C701" s="88"/>
      <c r="D701" s="88"/>
      <c r="E701" s="89"/>
      <c r="F701" s="89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  <c r="AA701" s="72"/>
    </row>
    <row r="702" spans="1:27" ht="12.75" customHeight="1" x14ac:dyDescent="0.2">
      <c r="A702" s="72"/>
      <c r="B702" s="88"/>
      <c r="C702" s="88"/>
      <c r="D702" s="88"/>
      <c r="E702" s="89"/>
      <c r="F702" s="89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  <c r="AA702" s="72"/>
    </row>
    <row r="703" spans="1:27" ht="12.75" customHeight="1" x14ac:dyDescent="0.2">
      <c r="A703" s="72"/>
      <c r="B703" s="88"/>
      <c r="C703" s="88"/>
      <c r="D703" s="88"/>
      <c r="E703" s="89"/>
      <c r="F703" s="89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  <c r="AA703" s="72"/>
    </row>
    <row r="704" spans="1:27" ht="12.75" customHeight="1" x14ac:dyDescent="0.2">
      <c r="A704" s="72"/>
      <c r="B704" s="88"/>
      <c r="C704" s="88"/>
      <c r="D704" s="88"/>
      <c r="E704" s="89"/>
      <c r="F704" s="89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  <c r="AA704" s="72"/>
    </row>
    <row r="705" spans="1:27" ht="12.75" customHeight="1" x14ac:dyDescent="0.2">
      <c r="A705" s="72"/>
      <c r="B705" s="88"/>
      <c r="C705" s="88"/>
      <c r="D705" s="88"/>
      <c r="E705" s="89"/>
      <c r="F705" s="89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  <c r="AA705" s="72"/>
    </row>
    <row r="706" spans="1:27" ht="12.75" customHeight="1" x14ac:dyDescent="0.2">
      <c r="A706" s="72"/>
      <c r="B706" s="88"/>
      <c r="C706" s="88"/>
      <c r="D706" s="88"/>
      <c r="E706" s="89"/>
      <c r="F706" s="89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  <c r="AA706" s="72"/>
    </row>
    <row r="707" spans="1:27" ht="12.75" customHeight="1" x14ac:dyDescent="0.2">
      <c r="A707" s="72"/>
      <c r="B707" s="88"/>
      <c r="C707" s="88"/>
      <c r="D707" s="88"/>
      <c r="E707" s="89"/>
      <c r="F707" s="89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  <c r="AA707" s="72"/>
    </row>
    <row r="708" spans="1:27" ht="12.75" customHeight="1" x14ac:dyDescent="0.2">
      <c r="A708" s="72"/>
      <c r="B708" s="88"/>
      <c r="C708" s="88"/>
      <c r="D708" s="88"/>
      <c r="E708" s="89"/>
      <c r="F708" s="89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  <c r="AA708" s="72"/>
    </row>
    <row r="709" spans="1:27" ht="12.75" customHeight="1" x14ac:dyDescent="0.2">
      <c r="A709" s="72"/>
      <c r="B709" s="88"/>
      <c r="C709" s="88"/>
      <c r="D709" s="88"/>
      <c r="E709" s="89"/>
      <c r="F709" s="89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  <c r="AA709" s="72"/>
    </row>
    <row r="710" spans="1:27" ht="12.75" customHeight="1" x14ac:dyDescent="0.2">
      <c r="A710" s="72"/>
      <c r="B710" s="88"/>
      <c r="C710" s="88"/>
      <c r="D710" s="88"/>
      <c r="E710" s="89"/>
      <c r="F710" s="89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  <c r="AA710" s="72"/>
    </row>
    <row r="711" spans="1:27" ht="12.75" customHeight="1" x14ac:dyDescent="0.2">
      <c r="A711" s="72"/>
      <c r="B711" s="88"/>
      <c r="C711" s="88"/>
      <c r="D711" s="88"/>
      <c r="E711" s="89"/>
      <c r="F711" s="89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  <c r="AA711" s="72"/>
    </row>
    <row r="712" spans="1:27" ht="12.75" customHeight="1" x14ac:dyDescent="0.2">
      <c r="A712" s="72"/>
      <c r="B712" s="88"/>
      <c r="C712" s="88"/>
      <c r="D712" s="88"/>
      <c r="E712" s="89"/>
      <c r="F712" s="89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  <c r="AA712" s="72"/>
    </row>
    <row r="713" spans="1:27" ht="12.75" customHeight="1" x14ac:dyDescent="0.2">
      <c r="A713" s="72"/>
      <c r="B713" s="88"/>
      <c r="C713" s="88"/>
      <c r="D713" s="88"/>
      <c r="E713" s="89"/>
      <c r="F713" s="89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  <c r="AA713" s="72"/>
    </row>
    <row r="714" spans="1:27" ht="12.75" customHeight="1" x14ac:dyDescent="0.2">
      <c r="A714" s="72"/>
      <c r="B714" s="88"/>
      <c r="C714" s="88"/>
      <c r="D714" s="88"/>
      <c r="E714" s="89"/>
      <c r="F714" s="89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  <c r="AA714" s="72"/>
    </row>
    <row r="715" spans="1:27" ht="12.75" customHeight="1" x14ac:dyDescent="0.2">
      <c r="A715" s="72"/>
      <c r="B715" s="88"/>
      <c r="C715" s="88"/>
      <c r="D715" s="88"/>
      <c r="E715" s="89"/>
      <c r="F715" s="89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  <c r="AA715" s="72"/>
    </row>
    <row r="716" spans="1:27" ht="12.75" customHeight="1" x14ac:dyDescent="0.2">
      <c r="A716" s="72"/>
      <c r="B716" s="88"/>
      <c r="C716" s="88"/>
      <c r="D716" s="88"/>
      <c r="E716" s="89"/>
      <c r="F716" s="89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  <c r="AA716" s="72"/>
    </row>
    <row r="717" spans="1:27" ht="12.75" customHeight="1" x14ac:dyDescent="0.2">
      <c r="A717" s="72"/>
      <c r="B717" s="88"/>
      <c r="C717" s="88"/>
      <c r="D717" s="88"/>
      <c r="E717" s="89"/>
      <c r="F717" s="89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  <c r="AA717" s="72"/>
    </row>
    <row r="718" spans="1:27" ht="12.75" customHeight="1" x14ac:dyDescent="0.2">
      <c r="A718" s="72"/>
      <c r="B718" s="88"/>
      <c r="C718" s="88"/>
      <c r="D718" s="88"/>
      <c r="E718" s="89"/>
      <c r="F718" s="89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  <c r="AA718" s="72"/>
    </row>
    <row r="719" spans="1:27" ht="12.75" customHeight="1" x14ac:dyDescent="0.2">
      <c r="A719" s="72"/>
      <c r="B719" s="88"/>
      <c r="C719" s="88"/>
      <c r="D719" s="88"/>
      <c r="E719" s="89"/>
      <c r="F719" s="89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  <c r="AA719" s="72"/>
    </row>
    <row r="720" spans="1:27" ht="12.75" customHeight="1" x14ac:dyDescent="0.2">
      <c r="A720" s="72"/>
      <c r="B720" s="88"/>
      <c r="C720" s="88"/>
      <c r="D720" s="88"/>
      <c r="E720" s="89"/>
      <c r="F720" s="89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  <c r="AA720" s="72"/>
    </row>
    <row r="721" spans="1:27" ht="12.75" customHeight="1" x14ac:dyDescent="0.2">
      <c r="A721" s="72"/>
      <c r="B721" s="88"/>
      <c r="C721" s="88"/>
      <c r="D721" s="88"/>
      <c r="E721" s="89"/>
      <c r="F721" s="89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  <c r="AA721" s="72"/>
    </row>
    <row r="722" spans="1:27" ht="12.75" customHeight="1" x14ac:dyDescent="0.2">
      <c r="A722" s="72"/>
      <c r="B722" s="88"/>
      <c r="C722" s="88"/>
      <c r="D722" s="88"/>
      <c r="E722" s="89"/>
      <c r="F722" s="89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  <c r="AA722" s="72"/>
    </row>
    <row r="723" spans="1:27" ht="12.75" customHeight="1" x14ac:dyDescent="0.2">
      <c r="A723" s="72"/>
      <c r="B723" s="88"/>
      <c r="C723" s="88"/>
      <c r="D723" s="88"/>
      <c r="E723" s="89"/>
      <c r="F723" s="89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  <c r="AA723" s="72"/>
    </row>
    <row r="724" spans="1:27" ht="12.75" customHeight="1" x14ac:dyDescent="0.2">
      <c r="A724" s="72"/>
      <c r="B724" s="88"/>
      <c r="C724" s="88"/>
      <c r="D724" s="88"/>
      <c r="E724" s="89"/>
      <c r="F724" s="89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  <c r="AA724" s="72"/>
    </row>
    <row r="725" spans="1:27" ht="12.75" customHeight="1" x14ac:dyDescent="0.2">
      <c r="A725" s="72"/>
      <c r="B725" s="88"/>
      <c r="C725" s="88"/>
      <c r="D725" s="88"/>
      <c r="E725" s="89"/>
      <c r="F725" s="89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  <c r="AA725" s="72"/>
    </row>
    <row r="726" spans="1:27" ht="12.75" customHeight="1" x14ac:dyDescent="0.2">
      <c r="A726" s="72"/>
      <c r="B726" s="88"/>
      <c r="C726" s="88"/>
      <c r="D726" s="88"/>
      <c r="E726" s="89"/>
      <c r="F726" s="89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  <c r="AA726" s="72"/>
    </row>
    <row r="727" spans="1:27" ht="12.75" customHeight="1" x14ac:dyDescent="0.2">
      <c r="A727" s="72"/>
      <c r="B727" s="88"/>
      <c r="C727" s="88"/>
      <c r="D727" s="88"/>
      <c r="E727" s="89"/>
      <c r="F727" s="89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  <c r="AA727" s="72"/>
    </row>
    <row r="728" spans="1:27" ht="12.75" customHeight="1" x14ac:dyDescent="0.2">
      <c r="A728" s="72"/>
      <c r="B728" s="88"/>
      <c r="C728" s="88"/>
      <c r="D728" s="88"/>
      <c r="E728" s="89"/>
      <c r="F728" s="89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  <c r="AA728" s="72"/>
    </row>
    <row r="729" spans="1:27" ht="12.75" customHeight="1" x14ac:dyDescent="0.2">
      <c r="A729" s="72"/>
      <c r="B729" s="88"/>
      <c r="C729" s="88"/>
      <c r="D729" s="88"/>
      <c r="E729" s="89"/>
      <c r="F729" s="89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  <c r="AA729" s="72"/>
    </row>
    <row r="730" spans="1:27" ht="12.75" customHeight="1" x14ac:dyDescent="0.2">
      <c r="A730" s="72"/>
      <c r="B730" s="88"/>
      <c r="C730" s="88"/>
      <c r="D730" s="88"/>
      <c r="E730" s="89"/>
      <c r="F730" s="89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  <c r="AA730" s="72"/>
    </row>
    <row r="731" spans="1:27" ht="12.75" customHeight="1" x14ac:dyDescent="0.2">
      <c r="A731" s="72"/>
      <c r="B731" s="88"/>
      <c r="C731" s="88"/>
      <c r="D731" s="88"/>
      <c r="E731" s="89"/>
      <c r="F731" s="89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  <c r="AA731" s="72"/>
    </row>
    <row r="732" spans="1:27" ht="12.75" customHeight="1" x14ac:dyDescent="0.2">
      <c r="A732" s="72"/>
      <c r="B732" s="88"/>
      <c r="C732" s="88"/>
      <c r="D732" s="88"/>
      <c r="E732" s="89"/>
      <c r="F732" s="89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  <c r="AA732" s="72"/>
    </row>
    <row r="733" spans="1:27" ht="12.75" customHeight="1" x14ac:dyDescent="0.2">
      <c r="A733" s="72"/>
      <c r="B733" s="88"/>
      <c r="C733" s="88"/>
      <c r="D733" s="88"/>
      <c r="E733" s="89"/>
      <c r="F733" s="89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  <c r="AA733" s="72"/>
    </row>
    <row r="734" spans="1:27" ht="12.75" customHeight="1" x14ac:dyDescent="0.2">
      <c r="A734" s="72"/>
      <c r="B734" s="88"/>
      <c r="C734" s="88"/>
      <c r="D734" s="88"/>
      <c r="E734" s="89"/>
      <c r="F734" s="89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  <c r="AA734" s="72"/>
    </row>
    <row r="735" spans="1:27" ht="12.75" customHeight="1" x14ac:dyDescent="0.2">
      <c r="A735" s="72"/>
      <c r="B735" s="88"/>
      <c r="C735" s="88"/>
      <c r="D735" s="88"/>
      <c r="E735" s="89"/>
      <c r="F735" s="89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  <c r="AA735" s="72"/>
    </row>
    <row r="736" spans="1:27" ht="12.75" customHeight="1" x14ac:dyDescent="0.2">
      <c r="A736" s="72"/>
      <c r="B736" s="88"/>
      <c r="C736" s="88"/>
      <c r="D736" s="88"/>
      <c r="E736" s="89"/>
      <c r="F736" s="89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  <c r="AA736" s="72"/>
    </row>
    <row r="737" spans="1:27" ht="12.75" customHeight="1" x14ac:dyDescent="0.2">
      <c r="A737" s="72"/>
      <c r="B737" s="88"/>
      <c r="C737" s="88"/>
      <c r="D737" s="88"/>
      <c r="E737" s="89"/>
      <c r="F737" s="89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  <c r="AA737" s="72"/>
    </row>
    <row r="738" spans="1:27" ht="12.75" customHeight="1" x14ac:dyDescent="0.2">
      <c r="A738" s="72"/>
      <c r="B738" s="88"/>
      <c r="C738" s="88"/>
      <c r="D738" s="88"/>
      <c r="E738" s="89"/>
      <c r="F738" s="89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  <c r="AA738" s="72"/>
    </row>
    <row r="739" spans="1:27" ht="12.75" customHeight="1" x14ac:dyDescent="0.2">
      <c r="A739" s="72"/>
      <c r="B739" s="88"/>
      <c r="C739" s="88"/>
      <c r="D739" s="88"/>
      <c r="E739" s="89"/>
      <c r="F739" s="89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  <c r="AA739" s="72"/>
    </row>
    <row r="740" spans="1:27" ht="12.75" customHeight="1" x14ac:dyDescent="0.2">
      <c r="A740" s="72"/>
      <c r="B740" s="88"/>
      <c r="C740" s="88"/>
      <c r="D740" s="88"/>
      <c r="E740" s="89"/>
      <c r="F740" s="89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  <c r="AA740" s="72"/>
    </row>
    <row r="741" spans="1:27" ht="12.75" customHeight="1" x14ac:dyDescent="0.2">
      <c r="A741" s="72"/>
      <c r="B741" s="88"/>
      <c r="C741" s="88"/>
      <c r="D741" s="88"/>
      <c r="E741" s="89"/>
      <c r="F741" s="89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  <c r="AA741" s="72"/>
    </row>
    <row r="742" spans="1:27" ht="12.75" customHeight="1" x14ac:dyDescent="0.2">
      <c r="A742" s="72"/>
      <c r="B742" s="88"/>
      <c r="C742" s="88"/>
      <c r="D742" s="88"/>
      <c r="E742" s="89"/>
      <c r="F742" s="89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  <c r="AA742" s="72"/>
    </row>
    <row r="743" spans="1:27" ht="12.75" customHeight="1" x14ac:dyDescent="0.2">
      <c r="A743" s="72"/>
      <c r="B743" s="88"/>
      <c r="C743" s="88"/>
      <c r="D743" s="88"/>
      <c r="E743" s="89"/>
      <c r="F743" s="89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  <c r="AA743" s="72"/>
    </row>
    <row r="744" spans="1:27" ht="12.75" customHeight="1" x14ac:dyDescent="0.2">
      <c r="A744" s="72"/>
      <c r="B744" s="88"/>
      <c r="C744" s="88"/>
      <c r="D744" s="88"/>
      <c r="E744" s="89"/>
      <c r="F744" s="89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  <c r="AA744" s="72"/>
    </row>
    <row r="745" spans="1:27" ht="12.75" customHeight="1" x14ac:dyDescent="0.2">
      <c r="A745" s="72"/>
      <c r="B745" s="88"/>
      <c r="C745" s="88"/>
      <c r="D745" s="88"/>
      <c r="E745" s="89"/>
      <c r="F745" s="89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  <c r="AA745" s="72"/>
    </row>
    <row r="746" spans="1:27" ht="12.75" customHeight="1" x14ac:dyDescent="0.2">
      <c r="A746" s="72"/>
      <c r="B746" s="88"/>
      <c r="C746" s="88"/>
      <c r="D746" s="88"/>
      <c r="E746" s="89"/>
      <c r="F746" s="89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  <c r="AA746" s="72"/>
    </row>
    <row r="747" spans="1:27" ht="12.75" customHeight="1" x14ac:dyDescent="0.2">
      <c r="A747" s="72"/>
      <c r="B747" s="88"/>
      <c r="C747" s="88"/>
      <c r="D747" s="88"/>
      <c r="E747" s="89"/>
      <c r="F747" s="89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  <c r="AA747" s="72"/>
    </row>
    <row r="748" spans="1:27" ht="12.75" customHeight="1" x14ac:dyDescent="0.2">
      <c r="A748" s="72"/>
      <c r="B748" s="88"/>
      <c r="C748" s="88"/>
      <c r="D748" s="88"/>
      <c r="E748" s="89"/>
      <c r="F748" s="89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  <c r="AA748" s="72"/>
    </row>
    <row r="749" spans="1:27" ht="12.75" customHeight="1" x14ac:dyDescent="0.2">
      <c r="A749" s="72"/>
      <c r="B749" s="88"/>
      <c r="C749" s="88"/>
      <c r="D749" s="88"/>
      <c r="E749" s="89"/>
      <c r="F749" s="89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  <c r="AA749" s="72"/>
    </row>
    <row r="750" spans="1:27" ht="12.75" customHeight="1" x14ac:dyDescent="0.2">
      <c r="A750" s="72"/>
      <c r="B750" s="88"/>
      <c r="C750" s="88"/>
      <c r="D750" s="88"/>
      <c r="E750" s="89"/>
      <c r="F750" s="89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  <c r="AA750" s="72"/>
    </row>
    <row r="751" spans="1:27" ht="12.75" customHeight="1" x14ac:dyDescent="0.2">
      <c r="A751" s="72"/>
      <c r="B751" s="88"/>
      <c r="C751" s="88"/>
      <c r="D751" s="88"/>
      <c r="E751" s="89"/>
      <c r="F751" s="89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  <c r="AA751" s="72"/>
    </row>
    <row r="752" spans="1:27" ht="12.75" customHeight="1" x14ac:dyDescent="0.2">
      <c r="A752" s="72"/>
      <c r="B752" s="88"/>
      <c r="C752" s="88"/>
      <c r="D752" s="88"/>
      <c r="E752" s="89"/>
      <c r="F752" s="89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  <c r="AA752" s="72"/>
    </row>
    <row r="753" spans="1:27" ht="12.75" customHeight="1" x14ac:dyDescent="0.2">
      <c r="A753" s="72"/>
      <c r="B753" s="88"/>
      <c r="C753" s="88"/>
      <c r="D753" s="88"/>
      <c r="E753" s="89"/>
      <c r="F753" s="89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  <c r="AA753" s="72"/>
    </row>
    <row r="754" spans="1:27" ht="12.75" customHeight="1" x14ac:dyDescent="0.2">
      <c r="A754" s="72"/>
      <c r="B754" s="88"/>
      <c r="C754" s="88"/>
      <c r="D754" s="88"/>
      <c r="E754" s="89"/>
      <c r="F754" s="89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  <c r="AA754" s="72"/>
    </row>
    <row r="755" spans="1:27" ht="12.75" customHeight="1" x14ac:dyDescent="0.2">
      <c r="A755" s="72"/>
      <c r="B755" s="88"/>
      <c r="C755" s="88"/>
      <c r="D755" s="88"/>
      <c r="E755" s="89"/>
      <c r="F755" s="89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  <c r="AA755" s="72"/>
    </row>
    <row r="756" spans="1:27" ht="12.75" customHeight="1" x14ac:dyDescent="0.2">
      <c r="A756" s="72"/>
      <c r="B756" s="88"/>
      <c r="C756" s="88"/>
      <c r="D756" s="88"/>
      <c r="E756" s="89"/>
      <c r="F756" s="89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  <c r="AA756" s="72"/>
    </row>
    <row r="757" spans="1:27" ht="12.75" customHeight="1" x14ac:dyDescent="0.2">
      <c r="A757" s="72"/>
      <c r="B757" s="88"/>
      <c r="C757" s="88"/>
      <c r="D757" s="88"/>
      <c r="E757" s="89"/>
      <c r="F757" s="89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  <c r="AA757" s="72"/>
    </row>
    <row r="758" spans="1:27" ht="12.75" customHeight="1" x14ac:dyDescent="0.2">
      <c r="A758" s="72"/>
      <c r="B758" s="88"/>
      <c r="C758" s="88"/>
      <c r="D758" s="88"/>
      <c r="E758" s="89"/>
      <c r="F758" s="89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  <c r="AA758" s="72"/>
    </row>
    <row r="759" spans="1:27" ht="12.75" customHeight="1" x14ac:dyDescent="0.2">
      <c r="A759" s="72"/>
      <c r="B759" s="88"/>
      <c r="C759" s="88"/>
      <c r="D759" s="88"/>
      <c r="E759" s="89"/>
      <c r="F759" s="89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  <c r="AA759" s="72"/>
    </row>
    <row r="760" spans="1:27" ht="12.75" customHeight="1" x14ac:dyDescent="0.2">
      <c r="A760" s="72"/>
      <c r="B760" s="88"/>
      <c r="C760" s="88"/>
      <c r="D760" s="88"/>
      <c r="E760" s="89"/>
      <c r="F760" s="89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  <c r="AA760" s="72"/>
    </row>
    <row r="761" spans="1:27" ht="12.75" customHeight="1" x14ac:dyDescent="0.2">
      <c r="A761" s="72"/>
      <c r="B761" s="88"/>
      <c r="C761" s="88"/>
      <c r="D761" s="88"/>
      <c r="E761" s="89"/>
      <c r="F761" s="89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  <c r="AA761" s="72"/>
    </row>
    <row r="762" spans="1:27" ht="12.75" customHeight="1" x14ac:dyDescent="0.2">
      <c r="A762" s="72"/>
      <c r="B762" s="88"/>
      <c r="C762" s="88"/>
      <c r="D762" s="88"/>
      <c r="E762" s="89"/>
      <c r="F762" s="89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  <c r="AA762" s="72"/>
    </row>
    <row r="763" spans="1:27" ht="12.75" customHeight="1" x14ac:dyDescent="0.2">
      <c r="A763" s="72"/>
      <c r="B763" s="88"/>
      <c r="C763" s="88"/>
      <c r="D763" s="88"/>
      <c r="E763" s="89"/>
      <c r="F763" s="89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  <c r="AA763" s="72"/>
    </row>
    <row r="764" spans="1:27" ht="12.75" customHeight="1" x14ac:dyDescent="0.2">
      <c r="A764" s="72"/>
      <c r="B764" s="88"/>
      <c r="C764" s="88"/>
      <c r="D764" s="88"/>
      <c r="E764" s="89"/>
      <c r="F764" s="89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  <c r="AA764" s="72"/>
    </row>
    <row r="765" spans="1:27" ht="12.75" customHeight="1" x14ac:dyDescent="0.2">
      <c r="A765" s="72"/>
      <c r="B765" s="88"/>
      <c r="C765" s="88"/>
      <c r="D765" s="88"/>
      <c r="E765" s="89"/>
      <c r="F765" s="89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  <c r="AA765" s="72"/>
    </row>
    <row r="766" spans="1:27" ht="12.75" customHeight="1" x14ac:dyDescent="0.2">
      <c r="A766" s="72"/>
      <c r="B766" s="88"/>
      <c r="C766" s="88"/>
      <c r="D766" s="88"/>
      <c r="E766" s="89"/>
      <c r="F766" s="89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  <c r="AA766" s="72"/>
    </row>
    <row r="767" spans="1:27" ht="12.75" customHeight="1" x14ac:dyDescent="0.2">
      <c r="A767" s="72"/>
      <c r="B767" s="88"/>
      <c r="C767" s="88"/>
      <c r="D767" s="88"/>
      <c r="E767" s="89"/>
      <c r="F767" s="89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  <c r="AA767" s="72"/>
    </row>
    <row r="768" spans="1:27" ht="12.75" customHeight="1" x14ac:dyDescent="0.2">
      <c r="A768" s="72"/>
      <c r="B768" s="88"/>
      <c r="C768" s="88"/>
      <c r="D768" s="88"/>
      <c r="E768" s="89"/>
      <c r="F768" s="89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  <c r="AA768" s="72"/>
    </row>
    <row r="769" spans="1:27" ht="12.75" customHeight="1" x14ac:dyDescent="0.2">
      <c r="A769" s="72"/>
      <c r="B769" s="88"/>
      <c r="C769" s="88"/>
      <c r="D769" s="88"/>
      <c r="E769" s="89"/>
      <c r="F769" s="89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  <c r="AA769" s="72"/>
    </row>
    <row r="770" spans="1:27" ht="12.75" customHeight="1" x14ac:dyDescent="0.2">
      <c r="A770" s="72"/>
      <c r="B770" s="88"/>
      <c r="C770" s="88"/>
      <c r="D770" s="88"/>
      <c r="E770" s="89"/>
      <c r="F770" s="89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  <c r="AA770" s="72"/>
    </row>
    <row r="771" spans="1:27" ht="12.75" customHeight="1" x14ac:dyDescent="0.2">
      <c r="A771" s="72"/>
      <c r="B771" s="88"/>
      <c r="C771" s="88"/>
      <c r="D771" s="88"/>
      <c r="E771" s="89"/>
      <c r="F771" s="89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  <c r="AA771" s="72"/>
    </row>
    <row r="772" spans="1:27" ht="12.75" customHeight="1" x14ac:dyDescent="0.2">
      <c r="A772" s="72"/>
      <c r="B772" s="88"/>
      <c r="C772" s="88"/>
      <c r="D772" s="88"/>
      <c r="E772" s="89"/>
      <c r="F772" s="89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  <c r="AA772" s="72"/>
    </row>
    <row r="773" spans="1:27" ht="12.75" customHeight="1" x14ac:dyDescent="0.2">
      <c r="A773" s="72"/>
      <c r="B773" s="88"/>
      <c r="C773" s="88"/>
      <c r="D773" s="88"/>
      <c r="E773" s="89"/>
      <c r="F773" s="89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  <c r="AA773" s="72"/>
    </row>
    <row r="774" spans="1:27" ht="12.75" customHeight="1" x14ac:dyDescent="0.2">
      <c r="A774" s="72"/>
      <c r="B774" s="88"/>
      <c r="C774" s="88"/>
      <c r="D774" s="88"/>
      <c r="E774" s="89"/>
      <c r="F774" s="89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  <c r="AA774" s="72"/>
    </row>
    <row r="775" spans="1:27" ht="12.75" customHeight="1" x14ac:dyDescent="0.2">
      <c r="A775" s="72"/>
      <c r="B775" s="88"/>
      <c r="C775" s="88"/>
      <c r="D775" s="88"/>
      <c r="E775" s="89"/>
      <c r="F775" s="89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  <c r="AA775" s="72"/>
    </row>
    <row r="776" spans="1:27" ht="12.75" customHeight="1" x14ac:dyDescent="0.2">
      <c r="A776" s="72"/>
      <c r="B776" s="88"/>
      <c r="C776" s="88"/>
      <c r="D776" s="88"/>
      <c r="E776" s="89"/>
      <c r="F776" s="89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  <c r="AA776" s="72"/>
    </row>
    <row r="777" spans="1:27" ht="12.75" customHeight="1" x14ac:dyDescent="0.2">
      <c r="A777" s="72"/>
      <c r="B777" s="88"/>
      <c r="C777" s="88"/>
      <c r="D777" s="88"/>
      <c r="E777" s="89"/>
      <c r="F777" s="89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  <c r="AA777" s="72"/>
    </row>
    <row r="778" spans="1:27" ht="12.75" customHeight="1" x14ac:dyDescent="0.2">
      <c r="A778" s="72"/>
      <c r="B778" s="88"/>
      <c r="C778" s="88"/>
      <c r="D778" s="88"/>
      <c r="E778" s="89"/>
      <c r="F778" s="89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  <c r="AA778" s="72"/>
    </row>
    <row r="779" spans="1:27" ht="12.75" customHeight="1" x14ac:dyDescent="0.2">
      <c r="A779" s="72"/>
      <c r="B779" s="88"/>
      <c r="C779" s="88"/>
      <c r="D779" s="88"/>
      <c r="E779" s="89"/>
      <c r="F779" s="89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  <c r="AA779" s="72"/>
    </row>
    <row r="780" spans="1:27" ht="12.75" customHeight="1" x14ac:dyDescent="0.2">
      <c r="A780" s="72"/>
      <c r="B780" s="88"/>
      <c r="C780" s="88"/>
      <c r="D780" s="88"/>
      <c r="E780" s="89"/>
      <c r="F780" s="89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  <c r="AA780" s="72"/>
    </row>
    <row r="781" spans="1:27" ht="12.75" customHeight="1" x14ac:dyDescent="0.2">
      <c r="A781" s="72"/>
      <c r="B781" s="88"/>
      <c r="C781" s="88"/>
      <c r="D781" s="88"/>
      <c r="E781" s="89"/>
      <c r="F781" s="89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  <c r="AA781" s="72"/>
    </row>
    <row r="782" spans="1:27" ht="12.75" customHeight="1" x14ac:dyDescent="0.2">
      <c r="A782" s="72"/>
      <c r="B782" s="88"/>
      <c r="C782" s="88"/>
      <c r="D782" s="88"/>
      <c r="E782" s="89"/>
      <c r="F782" s="89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  <c r="AA782" s="72"/>
    </row>
    <row r="783" spans="1:27" ht="12.75" customHeight="1" x14ac:dyDescent="0.2">
      <c r="A783" s="72"/>
      <c r="B783" s="88"/>
      <c r="C783" s="88"/>
      <c r="D783" s="88"/>
      <c r="E783" s="89"/>
      <c r="F783" s="89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  <c r="AA783" s="72"/>
    </row>
    <row r="784" spans="1:27" ht="12.75" customHeight="1" x14ac:dyDescent="0.2">
      <c r="A784" s="72"/>
      <c r="B784" s="88"/>
      <c r="C784" s="88"/>
      <c r="D784" s="88"/>
      <c r="E784" s="89"/>
      <c r="F784" s="89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  <c r="AA784" s="72"/>
    </row>
    <row r="785" spans="1:27" ht="12.75" customHeight="1" x14ac:dyDescent="0.2">
      <c r="A785" s="72"/>
      <c r="B785" s="88"/>
      <c r="C785" s="88"/>
      <c r="D785" s="88"/>
      <c r="E785" s="89"/>
      <c r="F785" s="89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  <c r="AA785" s="72"/>
    </row>
    <row r="786" spans="1:27" ht="12.75" customHeight="1" x14ac:dyDescent="0.2">
      <c r="A786" s="72"/>
      <c r="B786" s="88"/>
      <c r="C786" s="88"/>
      <c r="D786" s="88"/>
      <c r="E786" s="89"/>
      <c r="F786" s="89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  <c r="AA786" s="72"/>
    </row>
    <row r="787" spans="1:27" ht="12.75" customHeight="1" x14ac:dyDescent="0.2">
      <c r="A787" s="72"/>
      <c r="B787" s="88"/>
      <c r="C787" s="88"/>
      <c r="D787" s="88"/>
      <c r="E787" s="89"/>
      <c r="F787" s="89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  <c r="AA787" s="72"/>
    </row>
    <row r="788" spans="1:27" ht="12.75" customHeight="1" x14ac:dyDescent="0.2">
      <c r="A788" s="72"/>
      <c r="B788" s="88"/>
      <c r="C788" s="88"/>
      <c r="D788" s="88"/>
      <c r="E788" s="89"/>
      <c r="F788" s="89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  <c r="AA788" s="72"/>
    </row>
    <row r="789" spans="1:27" ht="12.75" customHeight="1" x14ac:dyDescent="0.2">
      <c r="A789" s="72"/>
      <c r="B789" s="88"/>
      <c r="C789" s="88"/>
      <c r="D789" s="88"/>
      <c r="E789" s="89"/>
      <c r="F789" s="89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  <c r="AA789" s="72"/>
    </row>
    <row r="790" spans="1:27" ht="12.75" customHeight="1" x14ac:dyDescent="0.2">
      <c r="A790" s="72"/>
      <c r="B790" s="88"/>
      <c r="C790" s="88"/>
      <c r="D790" s="88"/>
      <c r="E790" s="89"/>
      <c r="F790" s="89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  <c r="AA790" s="72"/>
    </row>
    <row r="791" spans="1:27" ht="12.75" customHeight="1" x14ac:dyDescent="0.2">
      <c r="A791" s="72"/>
      <c r="B791" s="88"/>
      <c r="C791" s="88"/>
      <c r="D791" s="88"/>
      <c r="E791" s="89"/>
      <c r="F791" s="89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  <c r="AA791" s="72"/>
    </row>
    <row r="792" spans="1:27" ht="12.75" customHeight="1" x14ac:dyDescent="0.2">
      <c r="A792" s="72"/>
      <c r="B792" s="88"/>
      <c r="C792" s="88"/>
      <c r="D792" s="88"/>
      <c r="E792" s="89"/>
      <c r="F792" s="89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  <c r="AA792" s="72"/>
    </row>
    <row r="793" spans="1:27" ht="12.75" customHeight="1" x14ac:dyDescent="0.2">
      <c r="A793" s="72"/>
      <c r="B793" s="88"/>
      <c r="C793" s="88"/>
      <c r="D793" s="88"/>
      <c r="E793" s="89"/>
      <c r="F793" s="89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  <c r="AA793" s="72"/>
    </row>
    <row r="794" spans="1:27" ht="12.75" customHeight="1" x14ac:dyDescent="0.2">
      <c r="A794" s="72"/>
      <c r="B794" s="88"/>
      <c r="C794" s="88"/>
      <c r="D794" s="88"/>
      <c r="E794" s="89"/>
      <c r="F794" s="89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  <c r="AA794" s="72"/>
    </row>
    <row r="795" spans="1:27" ht="12.75" customHeight="1" x14ac:dyDescent="0.2">
      <c r="A795" s="72"/>
      <c r="B795" s="88"/>
      <c r="C795" s="88"/>
      <c r="D795" s="88"/>
      <c r="E795" s="89"/>
      <c r="F795" s="89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  <c r="AA795" s="72"/>
    </row>
    <row r="796" spans="1:27" ht="12.75" customHeight="1" x14ac:dyDescent="0.2">
      <c r="A796" s="72"/>
      <c r="B796" s="88"/>
      <c r="C796" s="88"/>
      <c r="D796" s="88"/>
      <c r="E796" s="89"/>
      <c r="F796" s="89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  <c r="AA796" s="72"/>
    </row>
    <row r="797" spans="1:27" ht="12.75" customHeight="1" x14ac:dyDescent="0.2">
      <c r="A797" s="72"/>
      <c r="B797" s="88"/>
      <c r="C797" s="88"/>
      <c r="D797" s="88"/>
      <c r="E797" s="89"/>
      <c r="F797" s="89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  <c r="AA797" s="72"/>
    </row>
    <row r="798" spans="1:27" ht="12.75" customHeight="1" x14ac:dyDescent="0.2">
      <c r="A798" s="72"/>
      <c r="B798" s="88"/>
      <c r="C798" s="88"/>
      <c r="D798" s="88"/>
      <c r="E798" s="89"/>
      <c r="F798" s="89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  <c r="AA798" s="72"/>
    </row>
    <row r="799" spans="1:27" ht="12.75" customHeight="1" x14ac:dyDescent="0.2">
      <c r="A799" s="72"/>
      <c r="B799" s="88"/>
      <c r="C799" s="88"/>
      <c r="D799" s="88"/>
      <c r="E799" s="89"/>
      <c r="F799" s="89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  <c r="AA799" s="72"/>
    </row>
    <row r="800" spans="1:27" ht="12.75" customHeight="1" x14ac:dyDescent="0.2">
      <c r="A800" s="72"/>
      <c r="B800" s="88"/>
      <c r="C800" s="88"/>
      <c r="D800" s="88"/>
      <c r="E800" s="89"/>
      <c r="F800" s="89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  <c r="AA800" s="72"/>
    </row>
    <row r="801" spans="1:27" ht="12.75" customHeight="1" x14ac:dyDescent="0.2">
      <c r="A801" s="72"/>
      <c r="B801" s="88"/>
      <c r="C801" s="88"/>
      <c r="D801" s="88"/>
      <c r="E801" s="89"/>
      <c r="F801" s="89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  <c r="AA801" s="72"/>
    </row>
    <row r="802" spans="1:27" ht="12.75" customHeight="1" x14ac:dyDescent="0.2">
      <c r="A802" s="72"/>
      <c r="B802" s="88"/>
      <c r="C802" s="88"/>
      <c r="D802" s="88"/>
      <c r="E802" s="89"/>
      <c r="F802" s="89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  <c r="AA802" s="72"/>
    </row>
    <row r="803" spans="1:27" ht="12.75" customHeight="1" x14ac:dyDescent="0.2">
      <c r="A803" s="72"/>
      <c r="B803" s="88"/>
      <c r="C803" s="88"/>
      <c r="D803" s="88"/>
      <c r="E803" s="89"/>
      <c r="F803" s="89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  <c r="AA803" s="72"/>
    </row>
    <row r="804" spans="1:27" ht="12.75" customHeight="1" x14ac:dyDescent="0.2">
      <c r="A804" s="72"/>
      <c r="B804" s="88"/>
      <c r="C804" s="88"/>
      <c r="D804" s="88"/>
      <c r="E804" s="89"/>
      <c r="F804" s="89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  <c r="AA804" s="72"/>
    </row>
    <row r="805" spans="1:27" ht="12.75" customHeight="1" x14ac:dyDescent="0.2">
      <c r="A805" s="72"/>
      <c r="B805" s="88"/>
      <c r="C805" s="88"/>
      <c r="D805" s="88"/>
      <c r="E805" s="89"/>
      <c r="F805" s="89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  <c r="AA805" s="72"/>
    </row>
    <row r="806" spans="1:27" ht="12.75" customHeight="1" x14ac:dyDescent="0.2">
      <c r="A806" s="72"/>
      <c r="B806" s="88"/>
      <c r="C806" s="88"/>
      <c r="D806" s="88"/>
      <c r="E806" s="89"/>
      <c r="F806" s="89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  <c r="AA806" s="72"/>
    </row>
    <row r="807" spans="1:27" ht="12.75" customHeight="1" x14ac:dyDescent="0.2">
      <c r="A807" s="72"/>
      <c r="B807" s="88"/>
      <c r="C807" s="88"/>
      <c r="D807" s="88"/>
      <c r="E807" s="89"/>
      <c r="F807" s="89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  <c r="AA807" s="72"/>
    </row>
    <row r="808" spans="1:27" ht="12.75" customHeight="1" x14ac:dyDescent="0.2">
      <c r="A808" s="72"/>
      <c r="B808" s="88"/>
      <c r="C808" s="88"/>
      <c r="D808" s="88"/>
      <c r="E808" s="89"/>
      <c r="F808" s="89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  <c r="AA808" s="72"/>
    </row>
    <row r="809" spans="1:27" ht="12.75" customHeight="1" x14ac:dyDescent="0.2">
      <c r="A809" s="72"/>
      <c r="B809" s="88"/>
      <c r="C809" s="88"/>
      <c r="D809" s="88"/>
      <c r="E809" s="89"/>
      <c r="F809" s="89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  <c r="AA809" s="72"/>
    </row>
    <row r="810" spans="1:27" ht="12.75" customHeight="1" x14ac:dyDescent="0.2">
      <c r="A810" s="72"/>
      <c r="B810" s="88"/>
      <c r="C810" s="88"/>
      <c r="D810" s="88"/>
      <c r="E810" s="89"/>
      <c r="F810" s="89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  <c r="AA810" s="72"/>
    </row>
    <row r="811" spans="1:27" ht="12.75" customHeight="1" x14ac:dyDescent="0.2">
      <c r="A811" s="72"/>
      <c r="B811" s="88"/>
      <c r="C811" s="88"/>
      <c r="D811" s="88"/>
      <c r="E811" s="89"/>
      <c r="F811" s="89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  <c r="AA811" s="72"/>
    </row>
    <row r="812" spans="1:27" ht="12.75" customHeight="1" x14ac:dyDescent="0.2">
      <c r="A812" s="72"/>
      <c r="B812" s="88"/>
      <c r="C812" s="88"/>
      <c r="D812" s="88"/>
      <c r="E812" s="89"/>
      <c r="F812" s="89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  <c r="AA812" s="72"/>
    </row>
    <row r="813" spans="1:27" ht="12.75" customHeight="1" x14ac:dyDescent="0.2">
      <c r="A813" s="72"/>
      <c r="B813" s="88"/>
      <c r="C813" s="88"/>
      <c r="D813" s="88"/>
      <c r="E813" s="89"/>
      <c r="F813" s="89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  <c r="AA813" s="72"/>
    </row>
    <row r="814" spans="1:27" ht="12.75" customHeight="1" x14ac:dyDescent="0.2">
      <c r="A814" s="72"/>
      <c r="B814" s="88"/>
      <c r="C814" s="88"/>
      <c r="D814" s="88"/>
      <c r="E814" s="89"/>
      <c r="F814" s="89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  <c r="AA814" s="72"/>
    </row>
    <row r="815" spans="1:27" ht="12.75" customHeight="1" x14ac:dyDescent="0.2">
      <c r="A815" s="72"/>
      <c r="B815" s="88"/>
      <c r="C815" s="88"/>
      <c r="D815" s="88"/>
      <c r="E815" s="89"/>
      <c r="F815" s="89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  <c r="AA815" s="72"/>
    </row>
    <row r="816" spans="1:27" ht="12.75" customHeight="1" x14ac:dyDescent="0.2">
      <c r="A816" s="72"/>
      <c r="B816" s="88"/>
      <c r="C816" s="88"/>
      <c r="D816" s="88"/>
      <c r="E816" s="89"/>
      <c r="F816" s="89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  <c r="AA816" s="72"/>
    </row>
    <row r="817" spans="1:27" ht="12.75" customHeight="1" x14ac:dyDescent="0.2">
      <c r="A817" s="72"/>
      <c r="B817" s="88"/>
      <c r="C817" s="88"/>
      <c r="D817" s="88"/>
      <c r="E817" s="89"/>
      <c r="F817" s="89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  <c r="AA817" s="72"/>
    </row>
    <row r="818" spans="1:27" ht="12.75" customHeight="1" x14ac:dyDescent="0.2">
      <c r="A818" s="72"/>
      <c r="B818" s="88"/>
      <c r="C818" s="88"/>
      <c r="D818" s="88"/>
      <c r="E818" s="89"/>
      <c r="F818" s="89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  <c r="AA818" s="72"/>
    </row>
    <row r="819" spans="1:27" ht="12.75" customHeight="1" x14ac:dyDescent="0.2">
      <c r="A819" s="72"/>
      <c r="B819" s="88"/>
      <c r="C819" s="88"/>
      <c r="D819" s="88"/>
      <c r="E819" s="89"/>
      <c r="F819" s="89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  <c r="AA819" s="72"/>
    </row>
    <row r="820" spans="1:27" ht="12.75" customHeight="1" x14ac:dyDescent="0.2">
      <c r="A820" s="72"/>
      <c r="B820" s="88"/>
      <c r="C820" s="88"/>
      <c r="D820" s="88"/>
      <c r="E820" s="89"/>
      <c r="F820" s="89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  <c r="AA820" s="72"/>
    </row>
    <row r="821" spans="1:27" ht="12.75" customHeight="1" x14ac:dyDescent="0.2">
      <c r="A821" s="72"/>
      <c r="B821" s="88"/>
      <c r="C821" s="88"/>
      <c r="D821" s="88"/>
      <c r="E821" s="89"/>
      <c r="F821" s="89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  <c r="AA821" s="72"/>
    </row>
    <row r="822" spans="1:27" ht="12.75" customHeight="1" x14ac:dyDescent="0.2">
      <c r="A822" s="72"/>
      <c r="B822" s="88"/>
      <c r="C822" s="88"/>
      <c r="D822" s="88"/>
      <c r="E822" s="89"/>
      <c r="F822" s="89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  <c r="AA822" s="72"/>
    </row>
    <row r="823" spans="1:27" ht="12.75" customHeight="1" x14ac:dyDescent="0.2">
      <c r="A823" s="72"/>
      <c r="B823" s="88"/>
      <c r="C823" s="88"/>
      <c r="D823" s="88"/>
      <c r="E823" s="89"/>
      <c r="F823" s="89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  <c r="AA823" s="72"/>
    </row>
    <row r="824" spans="1:27" ht="12.75" customHeight="1" x14ac:dyDescent="0.2">
      <c r="A824" s="72"/>
      <c r="B824" s="88"/>
      <c r="C824" s="88"/>
      <c r="D824" s="88"/>
      <c r="E824" s="89"/>
      <c r="F824" s="89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  <c r="AA824" s="72"/>
    </row>
    <row r="825" spans="1:27" ht="12.75" customHeight="1" x14ac:dyDescent="0.2">
      <c r="A825" s="72"/>
      <c r="B825" s="88"/>
      <c r="C825" s="88"/>
      <c r="D825" s="88"/>
      <c r="E825" s="89"/>
      <c r="F825" s="89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  <c r="AA825" s="72"/>
    </row>
    <row r="826" spans="1:27" ht="12.75" customHeight="1" x14ac:dyDescent="0.2">
      <c r="A826" s="72"/>
      <c r="B826" s="88"/>
      <c r="C826" s="88"/>
      <c r="D826" s="88"/>
      <c r="E826" s="89"/>
      <c r="F826" s="89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  <c r="AA826" s="72"/>
    </row>
    <row r="827" spans="1:27" ht="12.75" customHeight="1" x14ac:dyDescent="0.2">
      <c r="A827" s="72"/>
      <c r="B827" s="88"/>
      <c r="C827" s="88"/>
      <c r="D827" s="88"/>
      <c r="E827" s="89"/>
      <c r="F827" s="89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  <c r="AA827" s="72"/>
    </row>
    <row r="828" spans="1:27" ht="12.75" customHeight="1" x14ac:dyDescent="0.2">
      <c r="A828" s="72"/>
      <c r="B828" s="88"/>
      <c r="C828" s="88"/>
      <c r="D828" s="88"/>
      <c r="E828" s="89"/>
      <c r="F828" s="89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  <c r="AA828" s="72"/>
    </row>
    <row r="829" spans="1:27" ht="12.75" customHeight="1" x14ac:dyDescent="0.2">
      <c r="A829" s="72"/>
      <c r="B829" s="88"/>
      <c r="C829" s="88"/>
      <c r="D829" s="88"/>
      <c r="E829" s="89"/>
      <c r="F829" s="89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  <c r="AA829" s="72"/>
    </row>
    <row r="830" spans="1:27" ht="12.75" customHeight="1" x14ac:dyDescent="0.2">
      <c r="A830" s="72"/>
      <c r="B830" s="88"/>
      <c r="C830" s="88"/>
      <c r="D830" s="88"/>
      <c r="E830" s="89"/>
      <c r="F830" s="89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</row>
    <row r="831" spans="1:27" ht="12.75" customHeight="1" x14ac:dyDescent="0.2">
      <c r="A831" s="72"/>
      <c r="B831" s="88"/>
      <c r="C831" s="88"/>
      <c r="D831" s="88"/>
      <c r="E831" s="89"/>
      <c r="F831" s="89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  <c r="AA831" s="72"/>
    </row>
    <row r="832" spans="1:27" ht="12.75" customHeight="1" x14ac:dyDescent="0.2">
      <c r="A832" s="72"/>
      <c r="B832" s="88"/>
      <c r="C832" s="88"/>
      <c r="D832" s="88"/>
      <c r="E832" s="89"/>
      <c r="F832" s="89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  <c r="AA832" s="72"/>
    </row>
    <row r="833" spans="1:27" ht="12.75" customHeight="1" x14ac:dyDescent="0.2">
      <c r="A833" s="72"/>
      <c r="B833" s="88"/>
      <c r="C833" s="88"/>
      <c r="D833" s="88"/>
      <c r="E833" s="89"/>
      <c r="F833" s="89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  <c r="AA833" s="72"/>
    </row>
    <row r="834" spans="1:27" ht="12.75" customHeight="1" x14ac:dyDescent="0.2">
      <c r="A834" s="72"/>
      <c r="B834" s="88"/>
      <c r="C834" s="88"/>
      <c r="D834" s="88"/>
      <c r="E834" s="89"/>
      <c r="F834" s="89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  <c r="AA834" s="72"/>
    </row>
    <row r="835" spans="1:27" ht="12.75" customHeight="1" x14ac:dyDescent="0.2">
      <c r="A835" s="72"/>
      <c r="B835" s="88"/>
      <c r="C835" s="88"/>
      <c r="D835" s="88"/>
      <c r="E835" s="89"/>
      <c r="F835" s="89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  <c r="AA835" s="72"/>
    </row>
    <row r="836" spans="1:27" ht="12.75" customHeight="1" x14ac:dyDescent="0.2">
      <c r="A836" s="72"/>
      <c r="B836" s="88"/>
      <c r="C836" s="88"/>
      <c r="D836" s="88"/>
      <c r="E836" s="89"/>
      <c r="F836" s="89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  <c r="AA836" s="72"/>
    </row>
    <row r="837" spans="1:27" ht="12.75" customHeight="1" x14ac:dyDescent="0.2">
      <c r="A837" s="72"/>
      <c r="B837" s="88"/>
      <c r="C837" s="88"/>
      <c r="D837" s="88"/>
      <c r="E837" s="89"/>
      <c r="F837" s="89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  <c r="AA837" s="72"/>
    </row>
    <row r="838" spans="1:27" ht="12.75" customHeight="1" x14ac:dyDescent="0.2">
      <c r="A838" s="72"/>
      <c r="B838" s="88"/>
      <c r="C838" s="88"/>
      <c r="D838" s="88"/>
      <c r="E838" s="89"/>
      <c r="F838" s="89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  <c r="AA838" s="72"/>
    </row>
    <row r="839" spans="1:27" ht="12.75" customHeight="1" x14ac:dyDescent="0.2">
      <c r="A839" s="72"/>
      <c r="B839" s="88"/>
      <c r="C839" s="88"/>
      <c r="D839" s="88"/>
      <c r="E839" s="89"/>
      <c r="F839" s="89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  <c r="AA839" s="72"/>
    </row>
    <row r="840" spans="1:27" ht="12.75" customHeight="1" x14ac:dyDescent="0.2">
      <c r="A840" s="72"/>
      <c r="B840" s="88"/>
      <c r="C840" s="88"/>
      <c r="D840" s="88"/>
      <c r="E840" s="89"/>
      <c r="F840" s="89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  <c r="AA840" s="72"/>
    </row>
    <row r="841" spans="1:27" ht="12.75" customHeight="1" x14ac:dyDescent="0.2">
      <c r="A841" s="72"/>
      <c r="B841" s="88"/>
      <c r="C841" s="88"/>
      <c r="D841" s="88"/>
      <c r="E841" s="89"/>
      <c r="F841" s="89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  <c r="AA841" s="72"/>
    </row>
    <row r="842" spans="1:27" ht="12.75" customHeight="1" x14ac:dyDescent="0.2">
      <c r="A842" s="72"/>
      <c r="B842" s="88"/>
      <c r="C842" s="88"/>
      <c r="D842" s="88"/>
      <c r="E842" s="89"/>
      <c r="F842" s="89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  <c r="AA842" s="72"/>
    </row>
    <row r="843" spans="1:27" ht="12.75" customHeight="1" x14ac:dyDescent="0.2">
      <c r="A843" s="72"/>
      <c r="B843" s="88"/>
      <c r="C843" s="88"/>
      <c r="D843" s="88"/>
      <c r="E843" s="89"/>
      <c r="F843" s="89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  <c r="AA843" s="72"/>
    </row>
    <row r="844" spans="1:27" ht="12.75" customHeight="1" x14ac:dyDescent="0.2">
      <c r="A844" s="72"/>
      <c r="B844" s="88"/>
      <c r="C844" s="88"/>
      <c r="D844" s="88"/>
      <c r="E844" s="89"/>
      <c r="F844" s="89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  <c r="AA844" s="72"/>
    </row>
    <row r="845" spans="1:27" ht="12.75" customHeight="1" x14ac:dyDescent="0.2">
      <c r="A845" s="72"/>
      <c r="B845" s="88"/>
      <c r="C845" s="88"/>
      <c r="D845" s="88"/>
      <c r="E845" s="89"/>
      <c r="F845" s="89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  <c r="AA845" s="72"/>
    </row>
    <row r="846" spans="1:27" ht="12.75" customHeight="1" x14ac:dyDescent="0.2">
      <c r="A846" s="72"/>
      <c r="B846" s="88"/>
      <c r="C846" s="88"/>
      <c r="D846" s="88"/>
      <c r="E846" s="89"/>
      <c r="F846" s="89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  <c r="AA846" s="72"/>
    </row>
    <row r="847" spans="1:27" ht="12.75" customHeight="1" x14ac:dyDescent="0.2">
      <c r="A847" s="72"/>
      <c r="B847" s="88"/>
      <c r="C847" s="88"/>
      <c r="D847" s="88"/>
      <c r="E847" s="89"/>
      <c r="F847" s="89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  <c r="AA847" s="72"/>
    </row>
    <row r="848" spans="1:27" ht="12.75" customHeight="1" x14ac:dyDescent="0.2">
      <c r="A848" s="72"/>
      <c r="B848" s="88"/>
      <c r="C848" s="88"/>
      <c r="D848" s="88"/>
      <c r="E848" s="89"/>
      <c r="F848" s="89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  <c r="AA848" s="72"/>
    </row>
    <row r="849" spans="1:27" ht="12.75" customHeight="1" x14ac:dyDescent="0.2">
      <c r="A849" s="72"/>
      <c r="B849" s="88"/>
      <c r="C849" s="88"/>
      <c r="D849" s="88"/>
      <c r="E849" s="89"/>
      <c r="F849" s="89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  <c r="AA849" s="72"/>
    </row>
    <row r="850" spans="1:27" ht="12.75" customHeight="1" x14ac:dyDescent="0.2">
      <c r="A850" s="72"/>
      <c r="B850" s="88"/>
      <c r="C850" s="88"/>
      <c r="D850" s="88"/>
      <c r="E850" s="89"/>
      <c r="F850" s="89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  <c r="AA850" s="72"/>
    </row>
    <row r="851" spans="1:27" ht="12.75" customHeight="1" x14ac:dyDescent="0.2">
      <c r="A851" s="72"/>
      <c r="B851" s="88"/>
      <c r="C851" s="88"/>
      <c r="D851" s="88"/>
      <c r="E851" s="89"/>
      <c r="F851" s="89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  <c r="AA851" s="72"/>
    </row>
    <row r="852" spans="1:27" ht="12.75" customHeight="1" x14ac:dyDescent="0.2">
      <c r="A852" s="72"/>
      <c r="B852" s="88"/>
      <c r="C852" s="88"/>
      <c r="D852" s="88"/>
      <c r="E852" s="89"/>
      <c r="F852" s="89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  <c r="AA852" s="72"/>
    </row>
    <row r="853" spans="1:27" ht="12.75" customHeight="1" x14ac:dyDescent="0.2">
      <c r="A853" s="72"/>
      <c r="B853" s="88"/>
      <c r="C853" s="88"/>
      <c r="D853" s="88"/>
      <c r="E853" s="89"/>
      <c r="F853" s="89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  <c r="AA853" s="72"/>
    </row>
    <row r="854" spans="1:27" ht="12.75" customHeight="1" x14ac:dyDescent="0.2">
      <c r="A854" s="72"/>
      <c r="B854" s="88"/>
      <c r="C854" s="88"/>
      <c r="D854" s="88"/>
      <c r="E854" s="89"/>
      <c r="F854" s="89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  <c r="AA854" s="72"/>
    </row>
    <row r="855" spans="1:27" ht="12.75" customHeight="1" x14ac:dyDescent="0.2">
      <c r="A855" s="72"/>
      <c r="B855" s="88"/>
      <c r="C855" s="88"/>
      <c r="D855" s="88"/>
      <c r="E855" s="89"/>
      <c r="F855" s="89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  <c r="AA855" s="72"/>
    </row>
    <row r="856" spans="1:27" ht="12.75" customHeight="1" x14ac:dyDescent="0.2">
      <c r="A856" s="72"/>
      <c r="B856" s="88"/>
      <c r="C856" s="88"/>
      <c r="D856" s="88"/>
      <c r="E856" s="89"/>
      <c r="F856" s="89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  <c r="AA856" s="72"/>
    </row>
    <row r="857" spans="1:27" ht="12.75" customHeight="1" x14ac:dyDescent="0.2">
      <c r="A857" s="72"/>
      <c r="B857" s="88"/>
      <c r="C857" s="88"/>
      <c r="D857" s="88"/>
      <c r="E857" s="89"/>
      <c r="F857" s="89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  <c r="AA857" s="72"/>
    </row>
    <row r="858" spans="1:27" ht="12.75" customHeight="1" x14ac:dyDescent="0.2">
      <c r="A858" s="72"/>
      <c r="B858" s="88"/>
      <c r="C858" s="88"/>
      <c r="D858" s="88"/>
      <c r="E858" s="89"/>
      <c r="F858" s="89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  <c r="AA858" s="72"/>
    </row>
    <row r="859" spans="1:27" ht="12.75" customHeight="1" x14ac:dyDescent="0.2">
      <c r="A859" s="72"/>
      <c r="B859" s="88"/>
      <c r="C859" s="88"/>
      <c r="D859" s="88"/>
      <c r="E859" s="89"/>
      <c r="F859" s="89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  <c r="AA859" s="72"/>
    </row>
    <row r="860" spans="1:27" ht="12.75" customHeight="1" x14ac:dyDescent="0.2">
      <c r="A860" s="72"/>
      <c r="B860" s="88"/>
      <c r="C860" s="88"/>
      <c r="D860" s="88"/>
      <c r="E860" s="89"/>
      <c r="F860" s="89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  <c r="AA860" s="72"/>
    </row>
    <row r="861" spans="1:27" ht="12.75" customHeight="1" x14ac:dyDescent="0.2">
      <c r="A861" s="72"/>
      <c r="B861" s="88"/>
      <c r="C861" s="88"/>
      <c r="D861" s="88"/>
      <c r="E861" s="89"/>
      <c r="F861" s="89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  <c r="AA861" s="72"/>
    </row>
    <row r="862" spans="1:27" ht="12.75" customHeight="1" x14ac:dyDescent="0.2">
      <c r="A862" s="72"/>
      <c r="B862" s="88"/>
      <c r="C862" s="88"/>
      <c r="D862" s="88"/>
      <c r="E862" s="89"/>
      <c r="F862" s="89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  <c r="AA862" s="72"/>
    </row>
    <row r="863" spans="1:27" ht="12.75" customHeight="1" x14ac:dyDescent="0.2">
      <c r="A863" s="72"/>
      <c r="B863" s="88"/>
      <c r="C863" s="88"/>
      <c r="D863" s="88"/>
      <c r="E863" s="89"/>
      <c r="F863" s="89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  <c r="AA863" s="72"/>
    </row>
    <row r="864" spans="1:27" ht="12.75" customHeight="1" x14ac:dyDescent="0.2">
      <c r="A864" s="72"/>
      <c r="B864" s="88"/>
      <c r="C864" s="88"/>
      <c r="D864" s="88"/>
      <c r="E864" s="89"/>
      <c r="F864" s="89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  <c r="AA864" s="72"/>
    </row>
    <row r="865" spans="1:27" ht="12.75" customHeight="1" x14ac:dyDescent="0.2">
      <c r="A865" s="72"/>
      <c r="B865" s="88"/>
      <c r="C865" s="88"/>
      <c r="D865" s="88"/>
      <c r="E865" s="89"/>
      <c r="F865" s="89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  <c r="AA865" s="72"/>
    </row>
    <row r="866" spans="1:27" ht="12.75" customHeight="1" x14ac:dyDescent="0.2">
      <c r="A866" s="72"/>
      <c r="B866" s="88"/>
      <c r="C866" s="88"/>
      <c r="D866" s="88"/>
      <c r="E866" s="89"/>
      <c r="F866" s="89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  <c r="AA866" s="72"/>
    </row>
    <row r="867" spans="1:27" ht="12.75" customHeight="1" x14ac:dyDescent="0.2">
      <c r="A867" s="72"/>
      <c r="B867" s="88"/>
      <c r="C867" s="88"/>
      <c r="D867" s="88"/>
      <c r="E867" s="89"/>
      <c r="F867" s="89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  <c r="AA867" s="72"/>
    </row>
    <row r="868" spans="1:27" ht="12.75" customHeight="1" x14ac:dyDescent="0.2">
      <c r="A868" s="72"/>
      <c r="B868" s="88"/>
      <c r="C868" s="88"/>
      <c r="D868" s="88"/>
      <c r="E868" s="89"/>
      <c r="F868" s="89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  <c r="AA868" s="72"/>
    </row>
    <row r="869" spans="1:27" ht="12.75" customHeight="1" x14ac:dyDescent="0.2">
      <c r="A869" s="72"/>
      <c r="B869" s="88"/>
      <c r="C869" s="88"/>
      <c r="D869" s="88"/>
      <c r="E869" s="89"/>
      <c r="F869" s="89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  <c r="AA869" s="72"/>
    </row>
    <row r="870" spans="1:27" ht="12.75" customHeight="1" x14ac:dyDescent="0.2">
      <c r="A870" s="72"/>
      <c r="B870" s="88"/>
      <c r="C870" s="88"/>
      <c r="D870" s="88"/>
      <c r="E870" s="89"/>
      <c r="F870" s="89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  <c r="AA870" s="72"/>
    </row>
    <row r="871" spans="1:27" ht="12.75" customHeight="1" x14ac:dyDescent="0.2">
      <c r="A871" s="72"/>
      <c r="B871" s="88"/>
      <c r="C871" s="88"/>
      <c r="D871" s="88"/>
      <c r="E871" s="89"/>
      <c r="F871" s="89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  <c r="AA871" s="72"/>
    </row>
    <row r="872" spans="1:27" ht="12.75" customHeight="1" x14ac:dyDescent="0.2">
      <c r="A872" s="72"/>
      <c r="B872" s="88"/>
      <c r="C872" s="88"/>
      <c r="D872" s="88"/>
      <c r="E872" s="89"/>
      <c r="F872" s="89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  <c r="AA872" s="72"/>
    </row>
    <row r="873" spans="1:27" ht="12.75" customHeight="1" x14ac:dyDescent="0.2">
      <c r="A873" s="72"/>
      <c r="B873" s="88"/>
      <c r="C873" s="88"/>
      <c r="D873" s="88"/>
      <c r="E873" s="89"/>
      <c r="F873" s="89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  <c r="AA873" s="72"/>
    </row>
    <row r="874" spans="1:27" ht="12.75" customHeight="1" x14ac:dyDescent="0.2">
      <c r="A874" s="72"/>
      <c r="B874" s="88"/>
      <c r="C874" s="88"/>
      <c r="D874" s="88"/>
      <c r="E874" s="89"/>
      <c r="F874" s="89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  <c r="AA874" s="72"/>
    </row>
    <row r="875" spans="1:27" ht="12.75" customHeight="1" x14ac:dyDescent="0.2">
      <c r="A875" s="72"/>
      <c r="B875" s="88"/>
      <c r="C875" s="88"/>
      <c r="D875" s="88"/>
      <c r="E875" s="89"/>
      <c r="F875" s="89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  <c r="AA875" s="72"/>
    </row>
    <row r="876" spans="1:27" ht="12.75" customHeight="1" x14ac:dyDescent="0.2">
      <c r="A876" s="72"/>
      <c r="B876" s="88"/>
      <c r="C876" s="88"/>
      <c r="D876" s="88"/>
      <c r="E876" s="89"/>
      <c r="F876" s="89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  <c r="AA876" s="72"/>
    </row>
    <row r="877" spans="1:27" ht="12.75" customHeight="1" x14ac:dyDescent="0.2">
      <c r="A877" s="72"/>
      <c r="B877" s="88"/>
      <c r="C877" s="88"/>
      <c r="D877" s="88"/>
      <c r="E877" s="89"/>
      <c r="F877" s="89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  <c r="AA877" s="72"/>
    </row>
    <row r="878" spans="1:27" ht="12.75" customHeight="1" x14ac:dyDescent="0.2">
      <c r="A878" s="72"/>
      <c r="B878" s="88"/>
      <c r="C878" s="88"/>
      <c r="D878" s="88"/>
      <c r="E878" s="89"/>
      <c r="F878" s="89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  <c r="AA878" s="72"/>
    </row>
    <row r="879" spans="1:27" ht="12.75" customHeight="1" x14ac:dyDescent="0.2">
      <c r="A879" s="72"/>
      <c r="B879" s="88"/>
      <c r="C879" s="88"/>
      <c r="D879" s="88"/>
      <c r="E879" s="89"/>
      <c r="F879" s="89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  <c r="AA879" s="72"/>
    </row>
    <row r="880" spans="1:27" ht="12.75" customHeight="1" x14ac:dyDescent="0.2">
      <c r="A880" s="72"/>
      <c r="B880" s="88"/>
      <c r="C880" s="88"/>
      <c r="D880" s="88"/>
      <c r="E880" s="89"/>
      <c r="F880" s="89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  <c r="AA880" s="72"/>
    </row>
    <row r="881" spans="1:27" ht="12.75" customHeight="1" x14ac:dyDescent="0.2">
      <c r="A881" s="72"/>
      <c r="B881" s="88"/>
      <c r="C881" s="88"/>
      <c r="D881" s="88"/>
      <c r="E881" s="89"/>
      <c r="F881" s="89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  <c r="AA881" s="72"/>
    </row>
    <row r="882" spans="1:27" ht="12.75" customHeight="1" x14ac:dyDescent="0.2">
      <c r="A882" s="72"/>
      <c r="B882" s="88"/>
      <c r="C882" s="88"/>
      <c r="D882" s="88"/>
      <c r="E882" s="89"/>
      <c r="F882" s="89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  <c r="AA882" s="72"/>
    </row>
    <row r="883" spans="1:27" ht="12.75" customHeight="1" x14ac:dyDescent="0.2">
      <c r="A883" s="72"/>
      <c r="B883" s="88"/>
      <c r="C883" s="88"/>
      <c r="D883" s="88"/>
      <c r="E883" s="89"/>
      <c r="F883" s="89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  <c r="AA883" s="72"/>
    </row>
    <row r="884" spans="1:27" ht="12.75" customHeight="1" x14ac:dyDescent="0.2">
      <c r="A884" s="72"/>
      <c r="B884" s="88"/>
      <c r="C884" s="88"/>
      <c r="D884" s="88"/>
      <c r="E884" s="89"/>
      <c r="F884" s="89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  <c r="AA884" s="72"/>
    </row>
    <row r="885" spans="1:27" ht="12.75" customHeight="1" x14ac:dyDescent="0.2">
      <c r="A885" s="72"/>
      <c r="B885" s="88"/>
      <c r="C885" s="88"/>
      <c r="D885" s="88"/>
      <c r="E885" s="89"/>
      <c r="F885" s="89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  <c r="AA885" s="72"/>
    </row>
    <row r="886" spans="1:27" ht="12.75" customHeight="1" x14ac:dyDescent="0.2">
      <c r="A886" s="72"/>
      <c r="B886" s="88"/>
      <c r="C886" s="88"/>
      <c r="D886" s="88"/>
      <c r="E886" s="89"/>
      <c r="F886" s="89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  <c r="AA886" s="72"/>
    </row>
    <row r="887" spans="1:27" ht="12.75" customHeight="1" x14ac:dyDescent="0.2">
      <c r="A887" s="72"/>
      <c r="B887" s="88"/>
      <c r="C887" s="88"/>
      <c r="D887" s="88"/>
      <c r="E887" s="89"/>
      <c r="F887" s="89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  <c r="AA887" s="72"/>
    </row>
    <row r="888" spans="1:27" ht="12.75" customHeight="1" x14ac:dyDescent="0.2">
      <c r="A888" s="72"/>
      <c r="B888" s="88"/>
      <c r="C888" s="88"/>
      <c r="D888" s="88"/>
      <c r="E888" s="89"/>
      <c r="F888" s="89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  <c r="AA888" s="72"/>
    </row>
    <row r="889" spans="1:27" ht="12.75" customHeight="1" x14ac:dyDescent="0.2">
      <c r="A889" s="72"/>
      <c r="B889" s="88"/>
      <c r="C889" s="88"/>
      <c r="D889" s="88"/>
      <c r="E889" s="89"/>
      <c r="F889" s="89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  <c r="AA889" s="72"/>
    </row>
    <row r="890" spans="1:27" ht="12.75" customHeight="1" x14ac:dyDescent="0.2">
      <c r="A890" s="72"/>
      <c r="B890" s="88"/>
      <c r="C890" s="88"/>
      <c r="D890" s="88"/>
      <c r="E890" s="89"/>
      <c r="F890" s="89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  <c r="AA890" s="72"/>
    </row>
    <row r="891" spans="1:27" ht="12.75" customHeight="1" x14ac:dyDescent="0.2">
      <c r="A891" s="72"/>
      <c r="B891" s="88"/>
      <c r="C891" s="88"/>
      <c r="D891" s="88"/>
      <c r="E891" s="89"/>
      <c r="F891" s="89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  <c r="AA891" s="72"/>
    </row>
    <row r="892" spans="1:27" ht="12.75" customHeight="1" x14ac:dyDescent="0.2">
      <c r="A892" s="72"/>
      <c r="B892" s="88"/>
      <c r="C892" s="88"/>
      <c r="D892" s="88"/>
      <c r="E892" s="89"/>
      <c r="F892" s="89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  <c r="AA892" s="72"/>
    </row>
    <row r="893" spans="1:27" ht="12.75" customHeight="1" x14ac:dyDescent="0.2">
      <c r="A893" s="72"/>
      <c r="B893" s="88"/>
      <c r="C893" s="88"/>
      <c r="D893" s="88"/>
      <c r="E893" s="89"/>
      <c r="F893" s="89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  <c r="AA893" s="72"/>
    </row>
    <row r="894" spans="1:27" ht="12.75" customHeight="1" x14ac:dyDescent="0.2">
      <c r="A894" s="72"/>
      <c r="B894" s="88"/>
      <c r="C894" s="88"/>
      <c r="D894" s="88"/>
      <c r="E894" s="89"/>
      <c r="F894" s="89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  <c r="AA894" s="72"/>
    </row>
    <row r="895" spans="1:27" ht="12.75" customHeight="1" x14ac:dyDescent="0.2">
      <c r="A895" s="72"/>
      <c r="B895" s="88"/>
      <c r="C895" s="88"/>
      <c r="D895" s="88"/>
      <c r="E895" s="89"/>
      <c r="F895" s="89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  <c r="AA895" s="72"/>
    </row>
    <row r="896" spans="1:27" ht="12.75" customHeight="1" x14ac:dyDescent="0.2">
      <c r="A896" s="72"/>
      <c r="B896" s="88"/>
      <c r="C896" s="88"/>
      <c r="D896" s="88"/>
      <c r="E896" s="89"/>
      <c r="F896" s="89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  <c r="AA896" s="72"/>
    </row>
    <row r="897" spans="1:27" ht="12.75" customHeight="1" x14ac:dyDescent="0.2">
      <c r="A897" s="72"/>
      <c r="B897" s="88"/>
      <c r="C897" s="88"/>
      <c r="D897" s="88"/>
      <c r="E897" s="89"/>
      <c r="F897" s="89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  <c r="AA897" s="72"/>
    </row>
    <row r="898" spans="1:27" ht="12.75" customHeight="1" x14ac:dyDescent="0.2">
      <c r="A898" s="72"/>
      <c r="B898" s="88"/>
      <c r="C898" s="88"/>
      <c r="D898" s="88"/>
      <c r="E898" s="89"/>
      <c r="F898" s="89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  <c r="AA898" s="72"/>
    </row>
    <row r="899" spans="1:27" ht="12.75" customHeight="1" x14ac:dyDescent="0.2">
      <c r="A899" s="72"/>
      <c r="B899" s="88"/>
      <c r="C899" s="88"/>
      <c r="D899" s="88"/>
      <c r="E899" s="89"/>
      <c r="F899" s="89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  <c r="AA899" s="72"/>
    </row>
    <row r="900" spans="1:27" ht="12.75" customHeight="1" x14ac:dyDescent="0.2">
      <c r="A900" s="72"/>
      <c r="B900" s="88"/>
      <c r="C900" s="88"/>
      <c r="D900" s="88"/>
      <c r="E900" s="89"/>
      <c r="F900" s="89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  <c r="AA900" s="72"/>
    </row>
    <row r="901" spans="1:27" ht="12.75" customHeight="1" x14ac:dyDescent="0.2">
      <c r="A901" s="72"/>
      <c r="B901" s="88"/>
      <c r="C901" s="88"/>
      <c r="D901" s="88"/>
      <c r="E901" s="89"/>
      <c r="F901" s="89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  <c r="AA901" s="72"/>
    </row>
    <row r="902" spans="1:27" ht="12.75" customHeight="1" x14ac:dyDescent="0.2">
      <c r="A902" s="72"/>
      <c r="B902" s="88"/>
      <c r="C902" s="88"/>
      <c r="D902" s="88"/>
      <c r="E902" s="89"/>
      <c r="F902" s="89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  <c r="AA902" s="72"/>
    </row>
    <row r="903" spans="1:27" ht="12.75" customHeight="1" x14ac:dyDescent="0.2">
      <c r="A903" s="72"/>
      <c r="B903" s="88"/>
      <c r="C903" s="88"/>
      <c r="D903" s="88"/>
      <c r="E903" s="89"/>
      <c r="F903" s="89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  <c r="AA903" s="72"/>
    </row>
    <row r="904" spans="1:27" ht="12.75" customHeight="1" x14ac:dyDescent="0.2">
      <c r="A904" s="72"/>
      <c r="B904" s="88"/>
      <c r="C904" s="88"/>
      <c r="D904" s="88"/>
      <c r="E904" s="89"/>
      <c r="F904" s="89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  <c r="AA904" s="72"/>
    </row>
    <row r="905" spans="1:27" ht="12.75" customHeight="1" x14ac:dyDescent="0.2">
      <c r="A905" s="72"/>
      <c r="B905" s="88"/>
      <c r="C905" s="88"/>
      <c r="D905" s="88"/>
      <c r="E905" s="89"/>
      <c r="F905" s="89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  <c r="AA905" s="72"/>
    </row>
    <row r="906" spans="1:27" ht="12.75" customHeight="1" x14ac:dyDescent="0.2">
      <c r="A906" s="72"/>
      <c r="B906" s="88"/>
      <c r="C906" s="88"/>
      <c r="D906" s="88"/>
      <c r="E906" s="89"/>
      <c r="F906" s="89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  <c r="AA906" s="72"/>
    </row>
    <row r="907" spans="1:27" ht="12.75" customHeight="1" x14ac:dyDescent="0.2">
      <c r="A907" s="72"/>
      <c r="B907" s="88"/>
      <c r="C907" s="88"/>
      <c r="D907" s="88"/>
      <c r="E907" s="89"/>
      <c r="F907" s="89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  <c r="AA907" s="72"/>
    </row>
    <row r="908" spans="1:27" ht="12.75" customHeight="1" x14ac:dyDescent="0.2">
      <c r="A908" s="72"/>
      <c r="B908" s="88"/>
      <c r="C908" s="88"/>
      <c r="D908" s="88"/>
      <c r="E908" s="89"/>
      <c r="F908" s="89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  <c r="AA908" s="72"/>
    </row>
    <row r="909" spans="1:27" ht="12.75" customHeight="1" x14ac:dyDescent="0.2">
      <c r="A909" s="72"/>
      <c r="B909" s="88"/>
      <c r="C909" s="88"/>
      <c r="D909" s="88"/>
      <c r="E909" s="89"/>
      <c r="F909" s="89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  <c r="AA909" s="72"/>
    </row>
    <row r="910" spans="1:27" ht="12.75" customHeight="1" x14ac:dyDescent="0.2">
      <c r="A910" s="72"/>
      <c r="B910" s="88"/>
      <c r="C910" s="88"/>
      <c r="D910" s="88"/>
      <c r="E910" s="89"/>
      <c r="F910" s="89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  <c r="AA910" s="72"/>
    </row>
    <row r="911" spans="1:27" ht="12.75" customHeight="1" x14ac:dyDescent="0.2">
      <c r="A911" s="72"/>
      <c r="B911" s="88"/>
      <c r="C911" s="88"/>
      <c r="D911" s="88"/>
      <c r="E911" s="89"/>
      <c r="F911" s="89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  <c r="AA911" s="72"/>
    </row>
    <row r="912" spans="1:27" ht="12.75" customHeight="1" x14ac:dyDescent="0.2">
      <c r="A912" s="72"/>
      <c r="B912" s="88"/>
      <c r="C912" s="88"/>
      <c r="D912" s="88"/>
      <c r="E912" s="89"/>
      <c r="F912" s="89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  <c r="AA912" s="72"/>
    </row>
    <row r="913" spans="1:27" ht="12.75" customHeight="1" x14ac:dyDescent="0.2">
      <c r="A913" s="72"/>
      <c r="B913" s="88"/>
      <c r="C913" s="88"/>
      <c r="D913" s="88"/>
      <c r="E913" s="89"/>
      <c r="F913" s="89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  <c r="AA913" s="72"/>
    </row>
    <row r="914" spans="1:27" ht="12.75" customHeight="1" x14ac:dyDescent="0.2">
      <c r="A914" s="72"/>
      <c r="B914" s="88"/>
      <c r="C914" s="88"/>
      <c r="D914" s="88"/>
      <c r="E914" s="89"/>
      <c r="F914" s="89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  <c r="AA914" s="72"/>
    </row>
    <row r="915" spans="1:27" ht="12.75" customHeight="1" x14ac:dyDescent="0.2">
      <c r="A915" s="72"/>
      <c r="B915" s="88"/>
      <c r="C915" s="88"/>
      <c r="D915" s="88"/>
      <c r="E915" s="89"/>
      <c r="F915" s="89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  <c r="AA915" s="72"/>
    </row>
    <row r="916" spans="1:27" ht="12.75" customHeight="1" x14ac:dyDescent="0.2">
      <c r="A916" s="72"/>
      <c r="B916" s="88"/>
      <c r="C916" s="88"/>
      <c r="D916" s="88"/>
      <c r="E916" s="89"/>
      <c r="F916" s="89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  <c r="AA916" s="72"/>
    </row>
    <row r="917" spans="1:27" ht="12.75" customHeight="1" x14ac:dyDescent="0.2">
      <c r="A917" s="72"/>
      <c r="B917" s="88"/>
      <c r="C917" s="88"/>
      <c r="D917" s="88"/>
      <c r="E917" s="89"/>
      <c r="F917" s="89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  <c r="AA917" s="72"/>
    </row>
    <row r="918" spans="1:27" ht="12.75" customHeight="1" x14ac:dyDescent="0.2">
      <c r="A918" s="72"/>
      <c r="B918" s="88"/>
      <c r="C918" s="88"/>
      <c r="D918" s="88"/>
      <c r="E918" s="89"/>
      <c r="F918" s="89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  <c r="AA918" s="72"/>
    </row>
    <row r="919" spans="1:27" ht="12.75" customHeight="1" x14ac:dyDescent="0.2">
      <c r="A919" s="72"/>
      <c r="B919" s="88"/>
      <c r="C919" s="88"/>
      <c r="D919" s="88"/>
      <c r="E919" s="89"/>
      <c r="F919" s="89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  <c r="AA919" s="72"/>
    </row>
    <row r="920" spans="1:27" ht="12.75" customHeight="1" x14ac:dyDescent="0.2">
      <c r="A920" s="72"/>
      <c r="B920" s="88"/>
      <c r="C920" s="88"/>
      <c r="D920" s="88"/>
      <c r="E920" s="89"/>
      <c r="F920" s="89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  <c r="AA920" s="72"/>
    </row>
    <row r="921" spans="1:27" ht="12.75" customHeight="1" x14ac:dyDescent="0.2">
      <c r="A921" s="72"/>
      <c r="B921" s="88"/>
      <c r="C921" s="88"/>
      <c r="D921" s="88"/>
      <c r="E921" s="89"/>
      <c r="F921" s="89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  <c r="AA921" s="72"/>
    </row>
    <row r="922" spans="1:27" ht="12.75" customHeight="1" x14ac:dyDescent="0.2">
      <c r="A922" s="72"/>
      <c r="B922" s="88"/>
      <c r="C922" s="88"/>
      <c r="D922" s="88"/>
      <c r="E922" s="89"/>
      <c r="F922" s="89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  <c r="AA922" s="72"/>
    </row>
    <row r="923" spans="1:27" ht="12.75" customHeight="1" x14ac:dyDescent="0.2">
      <c r="A923" s="72"/>
      <c r="B923" s="88"/>
      <c r="C923" s="88"/>
      <c r="D923" s="88"/>
      <c r="E923" s="89"/>
      <c r="F923" s="89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  <c r="AA923" s="72"/>
    </row>
    <row r="924" spans="1:27" ht="12.75" customHeight="1" x14ac:dyDescent="0.2">
      <c r="A924" s="72"/>
      <c r="B924" s="88"/>
      <c r="C924" s="88"/>
      <c r="D924" s="88"/>
      <c r="E924" s="89"/>
      <c r="F924" s="89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  <c r="AA924" s="72"/>
    </row>
    <row r="925" spans="1:27" ht="12.75" customHeight="1" x14ac:dyDescent="0.2">
      <c r="A925" s="72"/>
      <c r="B925" s="88"/>
      <c r="C925" s="88"/>
      <c r="D925" s="88"/>
      <c r="E925" s="89"/>
      <c r="F925" s="89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  <c r="AA925" s="72"/>
    </row>
    <row r="926" spans="1:27" ht="12.75" customHeight="1" x14ac:dyDescent="0.2">
      <c r="A926" s="72"/>
      <c r="B926" s="88"/>
      <c r="C926" s="88"/>
      <c r="D926" s="88"/>
      <c r="E926" s="89"/>
      <c r="F926" s="89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  <c r="AA926" s="72"/>
    </row>
    <row r="927" spans="1:27" ht="12.75" customHeight="1" x14ac:dyDescent="0.2">
      <c r="A927" s="72"/>
      <c r="B927" s="88"/>
      <c r="C927" s="88"/>
      <c r="D927" s="88"/>
      <c r="E927" s="89"/>
      <c r="F927" s="89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  <c r="AA927" s="72"/>
    </row>
    <row r="928" spans="1:27" ht="12.75" customHeight="1" x14ac:dyDescent="0.2">
      <c r="A928" s="72"/>
      <c r="B928" s="88"/>
      <c r="C928" s="88"/>
      <c r="D928" s="88"/>
      <c r="E928" s="89"/>
      <c r="F928" s="89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  <c r="AA928" s="72"/>
    </row>
    <row r="929" spans="1:27" ht="12.75" customHeight="1" x14ac:dyDescent="0.2">
      <c r="A929" s="72"/>
      <c r="B929" s="88"/>
      <c r="C929" s="88"/>
      <c r="D929" s="88"/>
      <c r="E929" s="89"/>
      <c r="F929" s="89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  <c r="AA929" s="72"/>
    </row>
    <row r="930" spans="1:27" ht="12.75" customHeight="1" x14ac:dyDescent="0.2">
      <c r="A930" s="72"/>
      <c r="B930" s="88"/>
      <c r="C930" s="88"/>
      <c r="D930" s="88"/>
      <c r="E930" s="89"/>
      <c r="F930" s="89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  <c r="AA930" s="72"/>
    </row>
    <row r="931" spans="1:27" ht="12.75" customHeight="1" x14ac:dyDescent="0.2">
      <c r="A931" s="72"/>
      <c r="B931" s="88"/>
      <c r="C931" s="88"/>
      <c r="D931" s="88"/>
      <c r="E931" s="89"/>
      <c r="F931" s="89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  <c r="AA931" s="72"/>
    </row>
    <row r="932" spans="1:27" ht="12.75" customHeight="1" x14ac:dyDescent="0.2">
      <c r="A932" s="72"/>
      <c r="B932" s="88"/>
      <c r="C932" s="88"/>
      <c r="D932" s="88"/>
      <c r="E932" s="89"/>
      <c r="F932" s="89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  <c r="AA932" s="72"/>
    </row>
    <row r="933" spans="1:27" ht="12.75" customHeight="1" x14ac:dyDescent="0.2">
      <c r="A933" s="72"/>
      <c r="B933" s="88"/>
      <c r="C933" s="88"/>
      <c r="D933" s="88"/>
      <c r="E933" s="89"/>
      <c r="F933" s="89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  <c r="AA933" s="72"/>
    </row>
    <row r="934" spans="1:27" ht="12.75" customHeight="1" x14ac:dyDescent="0.2">
      <c r="A934" s="72"/>
      <c r="B934" s="88"/>
      <c r="C934" s="88"/>
      <c r="D934" s="88"/>
      <c r="E934" s="89"/>
      <c r="F934" s="89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  <c r="AA934" s="72"/>
    </row>
    <row r="935" spans="1:27" ht="12.75" customHeight="1" x14ac:dyDescent="0.2">
      <c r="A935" s="72"/>
      <c r="B935" s="88"/>
      <c r="C935" s="88"/>
      <c r="D935" s="88"/>
      <c r="E935" s="89"/>
      <c r="F935" s="89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  <c r="AA935" s="72"/>
    </row>
    <row r="936" spans="1:27" ht="12.75" customHeight="1" x14ac:dyDescent="0.2">
      <c r="A936" s="72"/>
      <c r="B936" s="88"/>
      <c r="C936" s="88"/>
      <c r="D936" s="88"/>
      <c r="E936" s="89"/>
      <c r="F936" s="89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  <c r="AA936" s="72"/>
    </row>
    <row r="937" spans="1:27" ht="12.75" customHeight="1" x14ac:dyDescent="0.2">
      <c r="A937" s="72"/>
      <c r="B937" s="88"/>
      <c r="C937" s="88"/>
      <c r="D937" s="88"/>
      <c r="E937" s="89"/>
      <c r="F937" s="89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  <c r="AA937" s="72"/>
    </row>
    <row r="938" spans="1:27" ht="12.75" customHeight="1" x14ac:dyDescent="0.2">
      <c r="A938" s="72"/>
      <c r="B938" s="88"/>
      <c r="C938" s="88"/>
      <c r="D938" s="88"/>
      <c r="E938" s="89"/>
      <c r="F938" s="89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  <c r="AA938" s="72"/>
    </row>
    <row r="939" spans="1:27" ht="12.75" customHeight="1" x14ac:dyDescent="0.2">
      <c r="A939" s="72"/>
      <c r="B939" s="88"/>
      <c r="C939" s="88"/>
      <c r="D939" s="88"/>
      <c r="E939" s="89"/>
      <c r="F939" s="89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  <c r="AA939" s="72"/>
    </row>
    <row r="940" spans="1:27" ht="12.75" customHeight="1" x14ac:dyDescent="0.2">
      <c r="A940" s="72"/>
      <c r="B940" s="88"/>
      <c r="C940" s="88"/>
      <c r="D940" s="88"/>
      <c r="E940" s="89"/>
      <c r="F940" s="89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  <c r="AA940" s="72"/>
    </row>
    <row r="941" spans="1:27" ht="12.75" customHeight="1" x14ac:dyDescent="0.2">
      <c r="A941" s="72"/>
      <c r="B941" s="88"/>
      <c r="C941" s="88"/>
      <c r="D941" s="88"/>
      <c r="E941" s="89"/>
      <c r="F941" s="89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  <c r="AA941" s="72"/>
    </row>
    <row r="942" spans="1:27" ht="12.75" customHeight="1" x14ac:dyDescent="0.2">
      <c r="A942" s="72"/>
      <c r="B942" s="88"/>
      <c r="C942" s="88"/>
      <c r="D942" s="88"/>
      <c r="E942" s="89"/>
      <c r="F942" s="89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  <c r="AA942" s="72"/>
    </row>
    <row r="943" spans="1:27" ht="12.75" customHeight="1" x14ac:dyDescent="0.2">
      <c r="A943" s="72"/>
      <c r="B943" s="88"/>
      <c r="C943" s="88"/>
      <c r="D943" s="88"/>
      <c r="E943" s="89"/>
      <c r="F943" s="89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  <c r="AA943" s="72"/>
    </row>
    <row r="944" spans="1:27" ht="12.75" customHeight="1" x14ac:dyDescent="0.2">
      <c r="A944" s="72"/>
      <c r="B944" s="88"/>
      <c r="C944" s="88"/>
      <c r="D944" s="88"/>
      <c r="E944" s="89"/>
      <c r="F944" s="89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  <c r="AA944" s="72"/>
    </row>
    <row r="945" spans="1:27" ht="12.75" customHeight="1" x14ac:dyDescent="0.2">
      <c r="A945" s="72"/>
      <c r="B945" s="88"/>
      <c r="C945" s="88"/>
      <c r="D945" s="88"/>
      <c r="E945" s="89"/>
      <c r="F945" s="89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  <c r="AA945" s="72"/>
    </row>
    <row r="946" spans="1:27" ht="12.75" customHeight="1" x14ac:dyDescent="0.2">
      <c r="A946" s="72"/>
      <c r="B946" s="88"/>
      <c r="C946" s="88"/>
      <c r="D946" s="88"/>
      <c r="E946" s="89"/>
      <c r="F946" s="89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  <c r="AA946" s="72"/>
    </row>
    <row r="947" spans="1:27" ht="12.75" customHeight="1" x14ac:dyDescent="0.2">
      <c r="A947" s="72"/>
      <c r="B947" s="88"/>
      <c r="C947" s="88"/>
      <c r="D947" s="88"/>
      <c r="E947" s="89"/>
      <c r="F947" s="89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  <c r="AA947" s="72"/>
    </row>
    <row r="948" spans="1:27" ht="12.75" customHeight="1" x14ac:dyDescent="0.2">
      <c r="A948" s="72"/>
      <c r="B948" s="88"/>
      <c r="C948" s="88"/>
      <c r="D948" s="88"/>
      <c r="E948" s="89"/>
      <c r="F948" s="89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  <c r="AA948" s="72"/>
    </row>
    <row r="949" spans="1:27" ht="12.75" customHeight="1" x14ac:dyDescent="0.2">
      <c r="A949" s="72"/>
      <c r="B949" s="88"/>
      <c r="C949" s="88"/>
      <c r="D949" s="88"/>
      <c r="E949" s="89"/>
      <c r="F949" s="89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  <c r="AA949" s="72"/>
    </row>
    <row r="950" spans="1:27" ht="12.75" customHeight="1" x14ac:dyDescent="0.2">
      <c r="A950" s="72"/>
      <c r="B950" s="88"/>
      <c r="C950" s="88"/>
      <c r="D950" s="88"/>
      <c r="E950" s="89"/>
      <c r="F950" s="89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  <c r="AA950" s="72"/>
    </row>
    <row r="951" spans="1:27" ht="12.75" customHeight="1" x14ac:dyDescent="0.2">
      <c r="A951" s="72"/>
      <c r="B951" s="88"/>
      <c r="C951" s="88"/>
      <c r="D951" s="88"/>
      <c r="E951" s="89"/>
      <c r="F951" s="89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  <c r="AA951" s="72"/>
    </row>
    <row r="952" spans="1:27" ht="12.75" customHeight="1" x14ac:dyDescent="0.2">
      <c r="A952" s="72"/>
      <c r="B952" s="88"/>
      <c r="C952" s="88"/>
      <c r="D952" s="88"/>
      <c r="E952" s="89"/>
      <c r="F952" s="89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  <c r="AA952" s="72"/>
    </row>
    <row r="953" spans="1:27" ht="12.75" customHeight="1" x14ac:dyDescent="0.2">
      <c r="A953" s="72"/>
      <c r="B953" s="88"/>
      <c r="C953" s="88"/>
      <c r="D953" s="88"/>
      <c r="E953" s="89"/>
      <c r="F953" s="89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  <c r="AA953" s="72"/>
    </row>
    <row r="954" spans="1:27" ht="12.75" customHeight="1" x14ac:dyDescent="0.2">
      <c r="A954" s="72"/>
      <c r="B954" s="88"/>
      <c r="C954" s="88"/>
      <c r="D954" s="88"/>
      <c r="E954" s="89"/>
      <c r="F954" s="89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  <c r="AA954" s="72"/>
    </row>
    <row r="955" spans="1:27" ht="12.75" customHeight="1" x14ac:dyDescent="0.2">
      <c r="A955" s="72"/>
      <c r="B955" s="88"/>
      <c r="C955" s="88"/>
      <c r="D955" s="88"/>
      <c r="E955" s="89"/>
      <c r="F955" s="89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  <c r="AA955" s="72"/>
    </row>
    <row r="956" spans="1:27" ht="12.75" customHeight="1" x14ac:dyDescent="0.2">
      <c r="A956" s="72"/>
      <c r="B956" s="88"/>
      <c r="C956" s="88"/>
      <c r="D956" s="88"/>
      <c r="E956" s="89"/>
      <c r="F956" s="89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  <c r="AA956" s="72"/>
    </row>
    <row r="957" spans="1:27" ht="12.75" customHeight="1" x14ac:dyDescent="0.2">
      <c r="A957" s="72"/>
      <c r="B957" s="88"/>
      <c r="C957" s="88"/>
      <c r="D957" s="88"/>
      <c r="E957" s="89"/>
      <c r="F957" s="89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  <c r="AA957" s="72"/>
    </row>
    <row r="958" spans="1:27" ht="12.75" customHeight="1" x14ac:dyDescent="0.2">
      <c r="A958" s="72"/>
      <c r="B958" s="88"/>
      <c r="C958" s="88"/>
      <c r="D958" s="88"/>
      <c r="E958" s="89"/>
      <c r="F958" s="89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  <c r="AA958" s="72"/>
    </row>
    <row r="959" spans="1:27" ht="12.75" customHeight="1" x14ac:dyDescent="0.2">
      <c r="A959" s="72"/>
      <c r="B959" s="88"/>
      <c r="C959" s="88"/>
      <c r="D959" s="88"/>
      <c r="E959" s="89"/>
      <c r="F959" s="89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  <c r="AA959" s="72"/>
    </row>
    <row r="960" spans="1:27" ht="12.75" customHeight="1" x14ac:dyDescent="0.2">
      <c r="A960" s="72"/>
      <c r="B960" s="88"/>
      <c r="C960" s="88"/>
      <c r="D960" s="88"/>
      <c r="E960" s="89"/>
      <c r="F960" s="89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  <c r="AA960" s="72"/>
    </row>
    <row r="961" spans="1:27" ht="12.75" customHeight="1" x14ac:dyDescent="0.2">
      <c r="A961" s="72"/>
      <c r="B961" s="88"/>
      <c r="C961" s="88"/>
      <c r="D961" s="88"/>
      <c r="E961" s="89"/>
      <c r="F961" s="89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  <c r="AA961" s="72"/>
    </row>
    <row r="962" spans="1:27" ht="12.75" customHeight="1" x14ac:dyDescent="0.2">
      <c r="A962" s="72"/>
      <c r="B962" s="88"/>
      <c r="C962" s="88"/>
      <c r="D962" s="88"/>
      <c r="E962" s="89"/>
      <c r="F962" s="89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  <c r="AA962" s="72"/>
    </row>
    <row r="963" spans="1:27" ht="12.75" customHeight="1" x14ac:dyDescent="0.2">
      <c r="A963" s="72"/>
      <c r="B963" s="88"/>
      <c r="C963" s="88"/>
      <c r="D963" s="88"/>
      <c r="E963" s="89"/>
      <c r="F963" s="89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  <c r="AA963" s="72"/>
    </row>
    <row r="964" spans="1:27" ht="12.75" customHeight="1" x14ac:dyDescent="0.2">
      <c r="A964" s="72"/>
      <c r="B964" s="88"/>
      <c r="C964" s="88"/>
      <c r="D964" s="88"/>
      <c r="E964" s="89"/>
      <c r="F964" s="89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  <c r="AA964" s="72"/>
    </row>
    <row r="965" spans="1:27" ht="12.75" customHeight="1" x14ac:dyDescent="0.2">
      <c r="A965" s="72"/>
      <c r="B965" s="88"/>
      <c r="C965" s="88"/>
      <c r="D965" s="88"/>
      <c r="E965" s="89"/>
      <c r="F965" s="89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  <c r="AA965" s="72"/>
    </row>
    <row r="966" spans="1:27" ht="12.75" customHeight="1" x14ac:dyDescent="0.2">
      <c r="A966" s="72"/>
      <c r="B966" s="88"/>
      <c r="C966" s="88"/>
      <c r="D966" s="88"/>
      <c r="E966" s="89"/>
      <c r="F966" s="89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  <c r="AA966" s="72"/>
    </row>
    <row r="967" spans="1:27" ht="12.75" customHeight="1" x14ac:dyDescent="0.2">
      <c r="A967" s="72"/>
      <c r="B967" s="88"/>
      <c r="C967" s="88"/>
      <c r="D967" s="88"/>
      <c r="E967" s="89"/>
      <c r="F967" s="89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  <c r="AA967" s="72"/>
    </row>
    <row r="968" spans="1:27" ht="12.75" customHeight="1" x14ac:dyDescent="0.2">
      <c r="A968" s="72"/>
      <c r="B968" s="88"/>
      <c r="C968" s="88"/>
      <c r="D968" s="88"/>
      <c r="E968" s="89"/>
      <c r="F968" s="89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  <c r="AA968" s="72"/>
    </row>
    <row r="969" spans="1:27" ht="12.75" customHeight="1" x14ac:dyDescent="0.2">
      <c r="A969" s="72"/>
      <c r="B969" s="88"/>
      <c r="C969" s="88"/>
      <c r="D969" s="88"/>
      <c r="E969" s="89"/>
      <c r="F969" s="89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  <c r="AA969" s="72"/>
    </row>
    <row r="970" spans="1:27" ht="12.75" customHeight="1" x14ac:dyDescent="0.2">
      <c r="A970" s="72"/>
      <c r="B970" s="88"/>
      <c r="C970" s="88"/>
      <c r="D970" s="88"/>
      <c r="E970" s="89"/>
      <c r="F970" s="89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  <c r="AA970" s="72"/>
    </row>
    <row r="971" spans="1:27" ht="12.75" customHeight="1" x14ac:dyDescent="0.2">
      <c r="A971" s="72"/>
      <c r="B971" s="88"/>
      <c r="C971" s="88"/>
      <c r="D971" s="88"/>
      <c r="E971" s="89"/>
      <c r="F971" s="89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  <c r="AA971" s="72"/>
    </row>
    <row r="972" spans="1:27" ht="12.75" customHeight="1" x14ac:dyDescent="0.2">
      <c r="A972" s="72"/>
      <c r="B972" s="88"/>
      <c r="C972" s="88"/>
      <c r="D972" s="88"/>
      <c r="E972" s="89"/>
      <c r="F972" s="89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  <c r="AA972" s="72"/>
    </row>
    <row r="973" spans="1:27" ht="12.75" customHeight="1" x14ac:dyDescent="0.2">
      <c r="A973" s="72"/>
      <c r="B973" s="88"/>
      <c r="C973" s="88"/>
      <c r="D973" s="88"/>
      <c r="E973" s="89"/>
      <c r="F973" s="89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  <c r="AA973" s="72"/>
    </row>
    <row r="974" spans="1:27" ht="12.75" customHeight="1" x14ac:dyDescent="0.2">
      <c r="A974" s="72"/>
      <c r="B974" s="88"/>
      <c r="C974" s="88"/>
      <c r="D974" s="88"/>
      <c r="E974" s="89"/>
      <c r="F974" s="89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  <c r="AA974" s="72"/>
    </row>
    <row r="975" spans="1:27" ht="12.75" customHeight="1" x14ac:dyDescent="0.2">
      <c r="A975" s="72"/>
      <c r="B975" s="88"/>
      <c r="C975" s="88"/>
      <c r="D975" s="88"/>
      <c r="E975" s="89"/>
      <c r="F975" s="89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  <c r="AA975" s="72"/>
    </row>
    <row r="976" spans="1:27" ht="12.75" customHeight="1" x14ac:dyDescent="0.2">
      <c r="A976" s="72"/>
      <c r="B976" s="88"/>
      <c r="C976" s="88"/>
      <c r="D976" s="88"/>
      <c r="E976" s="89"/>
      <c r="F976" s="89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  <c r="AA976" s="72"/>
    </row>
    <row r="977" spans="1:27" ht="12.75" customHeight="1" x14ac:dyDescent="0.2">
      <c r="A977" s="72"/>
      <c r="B977" s="88"/>
      <c r="C977" s="88"/>
      <c r="D977" s="88"/>
      <c r="E977" s="89"/>
      <c r="F977" s="89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  <c r="AA977" s="72"/>
    </row>
    <row r="978" spans="1:27" ht="12.75" customHeight="1" x14ac:dyDescent="0.2">
      <c r="A978" s="72"/>
      <c r="B978" s="88"/>
      <c r="C978" s="88"/>
      <c r="D978" s="88"/>
      <c r="E978" s="89"/>
      <c r="F978" s="89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  <c r="AA978" s="72"/>
    </row>
    <row r="979" spans="1:27" ht="12.75" customHeight="1" x14ac:dyDescent="0.2">
      <c r="A979" s="72"/>
      <c r="B979" s="88"/>
      <c r="C979" s="88"/>
      <c r="D979" s="88"/>
      <c r="E979" s="89"/>
      <c r="F979" s="89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  <c r="AA979" s="72"/>
    </row>
    <row r="980" spans="1:27" ht="12.75" customHeight="1" x14ac:dyDescent="0.2">
      <c r="A980" s="72"/>
      <c r="B980" s="88"/>
      <c r="C980" s="88"/>
      <c r="D980" s="88"/>
      <c r="E980" s="89"/>
      <c r="F980" s="89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  <c r="AA980" s="72"/>
    </row>
    <row r="981" spans="1:27" ht="12.75" customHeight="1" x14ac:dyDescent="0.2">
      <c r="A981" s="72"/>
      <c r="B981" s="88"/>
      <c r="C981" s="88"/>
      <c r="D981" s="88"/>
      <c r="E981" s="89"/>
      <c r="F981" s="89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  <c r="AA981" s="72"/>
    </row>
    <row r="982" spans="1:27" ht="12.75" customHeight="1" x14ac:dyDescent="0.2">
      <c r="A982" s="72"/>
      <c r="B982" s="88"/>
      <c r="C982" s="88"/>
      <c r="D982" s="88"/>
      <c r="E982" s="89"/>
      <c r="F982" s="89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  <c r="AA982" s="72"/>
    </row>
    <row r="983" spans="1:27" ht="12.75" customHeight="1" x14ac:dyDescent="0.2">
      <c r="A983" s="72"/>
      <c r="B983" s="88"/>
      <c r="C983" s="88"/>
      <c r="D983" s="88"/>
      <c r="E983" s="89"/>
      <c r="F983" s="89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  <c r="AA983" s="72"/>
    </row>
    <row r="984" spans="1:27" ht="12.75" customHeight="1" x14ac:dyDescent="0.2">
      <c r="A984" s="72"/>
      <c r="B984" s="88"/>
      <c r="C984" s="88"/>
      <c r="D984" s="88"/>
      <c r="E984" s="89"/>
      <c r="F984" s="89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  <c r="AA984" s="72"/>
    </row>
    <row r="985" spans="1:27" ht="12.75" customHeight="1" x14ac:dyDescent="0.2">
      <c r="A985" s="72"/>
      <c r="B985" s="88"/>
      <c r="C985" s="88"/>
      <c r="D985" s="88"/>
      <c r="E985" s="89"/>
      <c r="F985" s="89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  <c r="AA985" s="72"/>
    </row>
    <row r="986" spans="1:27" ht="12.75" customHeight="1" x14ac:dyDescent="0.2">
      <c r="A986" s="72"/>
      <c r="B986" s="88"/>
      <c r="C986" s="88"/>
      <c r="D986" s="88"/>
      <c r="E986" s="89"/>
      <c r="F986" s="89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  <c r="AA986" s="72"/>
    </row>
    <row r="987" spans="1:27" ht="12.75" customHeight="1" x14ac:dyDescent="0.2">
      <c r="A987" s="72"/>
      <c r="B987" s="88"/>
      <c r="C987" s="88"/>
      <c r="D987" s="88"/>
      <c r="E987" s="89"/>
      <c r="F987" s="89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  <c r="AA987" s="72"/>
    </row>
    <row r="988" spans="1:27" ht="12.75" customHeight="1" x14ac:dyDescent="0.2">
      <c r="A988" s="72"/>
      <c r="B988" s="88"/>
      <c r="C988" s="88"/>
      <c r="D988" s="88"/>
      <c r="E988" s="89"/>
      <c r="F988" s="89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  <c r="AA988" s="72"/>
    </row>
    <row r="989" spans="1:27" ht="12.75" customHeight="1" x14ac:dyDescent="0.2">
      <c r="A989" s="72"/>
      <c r="B989" s="88"/>
      <c r="C989" s="88"/>
      <c r="D989" s="88"/>
      <c r="E989" s="89"/>
      <c r="F989" s="89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  <c r="AA989" s="72"/>
    </row>
    <row r="990" spans="1:27" ht="12.75" customHeight="1" x14ac:dyDescent="0.2">
      <c r="A990" s="72"/>
      <c r="B990" s="88"/>
      <c r="C990" s="88"/>
      <c r="D990" s="88"/>
      <c r="E990" s="89"/>
      <c r="F990" s="89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  <c r="AA990" s="72"/>
    </row>
    <row r="991" spans="1:27" ht="12.75" customHeight="1" x14ac:dyDescent="0.2">
      <c r="A991" s="72"/>
      <c r="B991" s="88"/>
      <c r="C991" s="88"/>
      <c r="D991" s="88"/>
      <c r="E991" s="89"/>
      <c r="F991" s="89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  <c r="AA991" s="72"/>
    </row>
    <row r="992" spans="1:27" ht="12.75" customHeight="1" x14ac:dyDescent="0.2">
      <c r="A992" s="72"/>
      <c r="B992" s="88"/>
      <c r="C992" s="88"/>
      <c r="D992" s="88"/>
      <c r="E992" s="89"/>
      <c r="F992" s="89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  <c r="AA992" s="72"/>
    </row>
    <row r="993" spans="1:27" ht="12.75" customHeight="1" x14ac:dyDescent="0.2">
      <c r="A993" s="72"/>
      <c r="B993" s="88"/>
      <c r="C993" s="88"/>
      <c r="D993" s="88"/>
      <c r="E993" s="89"/>
      <c r="F993" s="89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  <c r="AA993" s="72"/>
    </row>
    <row r="994" spans="1:27" ht="12.75" customHeight="1" x14ac:dyDescent="0.2">
      <c r="A994" s="72"/>
      <c r="B994" s="88"/>
      <c r="C994" s="88"/>
      <c r="D994" s="88"/>
      <c r="E994" s="89"/>
      <c r="F994" s="89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</row>
    <row r="995" spans="1:27" ht="12.75" customHeight="1" x14ac:dyDescent="0.2">
      <c r="A995" s="72"/>
      <c r="B995" s="88"/>
      <c r="C995" s="88"/>
      <c r="D995" s="88"/>
      <c r="E995" s="89"/>
      <c r="F995" s="89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  <c r="AA995" s="72"/>
    </row>
    <row r="996" spans="1:27" ht="12.75" customHeight="1" x14ac:dyDescent="0.2">
      <c r="A996" s="72"/>
      <c r="B996" s="88"/>
      <c r="C996" s="88"/>
      <c r="D996" s="88"/>
      <c r="E996" s="89"/>
      <c r="F996" s="89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  <c r="AA996" s="72"/>
    </row>
    <row r="997" spans="1:27" ht="12.75" customHeight="1" x14ac:dyDescent="0.2">
      <c r="A997" s="72"/>
      <c r="B997" s="88"/>
      <c r="C997" s="88"/>
      <c r="D997" s="88"/>
      <c r="E997" s="89"/>
      <c r="F997" s="89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  <c r="AA997" s="72"/>
    </row>
  </sheetData>
  <mergeCells count="27">
    <mergeCell ref="A32:F32"/>
    <mergeCell ref="A33:G33"/>
    <mergeCell ref="B26:C26"/>
    <mergeCell ref="D26:E26"/>
    <mergeCell ref="F26:G26"/>
    <mergeCell ref="A27:E27"/>
    <mergeCell ref="F27:G27"/>
    <mergeCell ref="D28:E28"/>
    <mergeCell ref="F29:G29"/>
    <mergeCell ref="B25:C25"/>
    <mergeCell ref="D25:E25"/>
    <mergeCell ref="F25:G25"/>
    <mergeCell ref="A29:E29"/>
    <mergeCell ref="B30:C30"/>
    <mergeCell ref="D30:E30"/>
    <mergeCell ref="A8:F8"/>
    <mergeCell ref="A9:F9"/>
    <mergeCell ref="A21:D21"/>
    <mergeCell ref="A22:D22"/>
    <mergeCell ref="A5:E5"/>
    <mergeCell ref="F5:G5"/>
    <mergeCell ref="A1:G1"/>
    <mergeCell ref="A2:G2"/>
    <mergeCell ref="A3:E3"/>
    <mergeCell ref="F3:G3"/>
    <mergeCell ref="A4:E4"/>
    <mergeCell ref="F4:G4"/>
  </mergeCells>
  <pageMargins left="0.84" right="0.25" top="0.75" bottom="0.75" header="0.3" footer="0.3"/>
  <pageSetup paperSize="9" scale="95" orientation="landscape" r:id="rId1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F5" sqref="F5:G5"/>
    </sheetView>
  </sheetViews>
  <sheetFormatPr defaultColWidth="14.42578125" defaultRowHeight="15" customHeight="1" x14ac:dyDescent="0.2"/>
  <cols>
    <col min="1" max="1" width="2.28515625" customWidth="1"/>
    <col min="2" max="2" width="27.28515625" customWidth="1"/>
    <col min="3" max="3" width="13.5703125" customWidth="1"/>
    <col min="4" max="4" width="15" customWidth="1"/>
    <col min="5" max="5" width="12.140625" customWidth="1"/>
    <col min="6" max="6" width="11.42578125" customWidth="1"/>
    <col min="7" max="7" width="26.140625" customWidth="1"/>
    <col min="8" max="8" width="8" customWidth="1"/>
    <col min="9" max="9" width="12.42578125" customWidth="1"/>
    <col min="10" max="10" width="14.7109375" customWidth="1"/>
    <col min="11" max="26" width="8" customWidth="1"/>
  </cols>
  <sheetData>
    <row r="1" spans="1:7" ht="18" customHeight="1" x14ac:dyDescent="0.2">
      <c r="A1" s="267" t="s">
        <v>175</v>
      </c>
      <c r="B1" s="268"/>
      <c r="C1" s="268"/>
      <c r="D1" s="268"/>
      <c r="E1" s="268"/>
      <c r="F1" s="268"/>
      <c r="G1" s="269"/>
    </row>
    <row r="2" spans="1:7" ht="42" customHeight="1" x14ac:dyDescent="0.2">
      <c r="A2" s="133" t="s">
        <v>262</v>
      </c>
      <c r="B2" s="131"/>
      <c r="C2" s="131"/>
      <c r="D2" s="131"/>
      <c r="E2" s="131"/>
      <c r="F2" s="131"/>
      <c r="G2" s="132"/>
    </row>
    <row r="3" spans="1:7" ht="12.75" customHeight="1" x14ac:dyDescent="0.2">
      <c r="A3" s="134" t="s">
        <v>1</v>
      </c>
      <c r="B3" s="131"/>
      <c r="C3" s="131"/>
      <c r="D3" s="131"/>
      <c r="E3" s="132"/>
      <c r="F3" s="135" t="str">
        <f>MOTORISTA!H3</f>
        <v>23164.000335.2024-36</v>
      </c>
      <c r="G3" s="132"/>
    </row>
    <row r="4" spans="1:7" ht="12.75" customHeight="1" x14ac:dyDescent="0.2">
      <c r="A4" s="134" t="s">
        <v>2</v>
      </c>
      <c r="B4" s="131"/>
      <c r="C4" s="131"/>
      <c r="D4" s="131"/>
      <c r="E4" s="132"/>
      <c r="F4" s="135" t="str">
        <f>MOTORISTA!H4</f>
        <v>90001/2024</v>
      </c>
      <c r="G4" s="132"/>
    </row>
    <row r="5" spans="1:7" ht="12.75" customHeight="1" x14ac:dyDescent="0.2">
      <c r="A5" s="139" t="s">
        <v>3</v>
      </c>
      <c r="B5" s="140"/>
      <c r="C5" s="140"/>
      <c r="D5" s="140"/>
      <c r="E5" s="140"/>
      <c r="F5" s="138">
        <f>MOTORISTA!H5</f>
        <v>45491</v>
      </c>
      <c r="G5" s="241"/>
    </row>
    <row r="6" spans="1:7" ht="15" customHeight="1" x14ac:dyDescent="0.2">
      <c r="A6" s="137" t="s">
        <v>4</v>
      </c>
      <c r="B6" s="131"/>
      <c r="C6" s="131"/>
      <c r="D6" s="131"/>
      <c r="E6" s="131"/>
      <c r="F6" s="131"/>
      <c r="G6" s="132"/>
    </row>
    <row r="7" spans="1:7" ht="12.75" customHeight="1" x14ac:dyDescent="0.2">
      <c r="A7" s="1" t="s">
        <v>5</v>
      </c>
      <c r="B7" s="134" t="s">
        <v>6</v>
      </c>
      <c r="C7" s="131"/>
      <c r="D7" s="131"/>
      <c r="E7" s="132"/>
      <c r="F7" s="270">
        <f>MOTORISTA!H7</f>
        <v>45491</v>
      </c>
      <c r="G7" s="132"/>
    </row>
    <row r="8" spans="1:7" ht="12.75" customHeight="1" x14ac:dyDescent="0.2">
      <c r="A8" s="1" t="s">
        <v>7</v>
      </c>
      <c r="B8" s="134" t="s">
        <v>8</v>
      </c>
      <c r="C8" s="131"/>
      <c r="D8" s="131"/>
      <c r="E8" s="132"/>
      <c r="F8" s="270" t="str">
        <f>MOTORISTA!H8</f>
        <v>SAPUCAIA DO SUL/RS</v>
      </c>
      <c r="G8" s="132"/>
    </row>
    <row r="9" spans="1:7" ht="12.75" customHeight="1" x14ac:dyDescent="0.2">
      <c r="A9" s="1" t="s">
        <v>9</v>
      </c>
      <c r="B9" s="134" t="s">
        <v>10</v>
      </c>
      <c r="C9" s="131"/>
      <c r="D9" s="131"/>
      <c r="E9" s="132"/>
      <c r="F9" s="270" t="str">
        <f>MOTORISTA!H9</f>
        <v>SINDIRODOSUL-RS002738/2023</v>
      </c>
      <c r="G9" s="132"/>
    </row>
    <row r="10" spans="1:7" ht="13.5" customHeight="1" x14ac:dyDescent="0.2">
      <c r="A10" s="1" t="s">
        <v>11</v>
      </c>
      <c r="B10" s="134" t="s">
        <v>12</v>
      </c>
      <c r="C10" s="131"/>
      <c r="D10" s="131"/>
      <c r="E10" s="132"/>
      <c r="F10" s="200">
        <f>MOTORISTA!H10</f>
        <v>24</v>
      </c>
      <c r="G10" s="202"/>
    </row>
    <row r="11" spans="1:7" ht="13.5" customHeight="1" x14ac:dyDescent="0.2">
      <c r="A11" s="271"/>
      <c r="B11" s="268"/>
      <c r="C11" s="268"/>
      <c r="D11" s="268"/>
      <c r="E11" s="268"/>
      <c r="F11" s="268"/>
      <c r="G11" s="272"/>
    </row>
    <row r="12" spans="1:7" ht="15.75" customHeight="1" x14ac:dyDescent="0.2">
      <c r="A12" s="273" t="s">
        <v>194</v>
      </c>
      <c r="B12" s="274"/>
      <c r="C12" s="274"/>
      <c r="D12" s="274"/>
      <c r="E12" s="274"/>
      <c r="F12" s="274"/>
      <c r="G12" s="275"/>
    </row>
    <row r="13" spans="1:7" ht="51" customHeight="1" x14ac:dyDescent="0.2">
      <c r="A13" s="99"/>
      <c r="B13" s="100" t="s">
        <v>195</v>
      </c>
      <c r="C13" s="100" t="s">
        <v>196</v>
      </c>
      <c r="D13" s="100" t="s">
        <v>197</v>
      </c>
      <c r="E13" s="100" t="s">
        <v>198</v>
      </c>
      <c r="F13" s="100" t="s">
        <v>199</v>
      </c>
      <c r="G13" s="100" t="s">
        <v>200</v>
      </c>
    </row>
    <row r="14" spans="1:7" ht="12.75" customHeight="1" x14ac:dyDescent="0.2">
      <c r="A14" s="101" t="s">
        <v>201</v>
      </c>
      <c r="B14" s="102" t="s">
        <v>202</v>
      </c>
      <c r="C14" s="103">
        <f>MOTORISTA!J145</f>
        <v>8998.3212777777771</v>
      </c>
      <c r="D14" s="101">
        <v>1</v>
      </c>
      <c r="E14" s="103">
        <f>C14*D14</f>
        <v>8998.3212777777771</v>
      </c>
      <c r="F14" s="104">
        <f>MOTORISTA!G149</f>
        <v>1</v>
      </c>
      <c r="G14" s="103">
        <f>PRODUCT(E14:F14)</f>
        <v>8998.3212777777771</v>
      </c>
    </row>
    <row r="15" spans="1:7" ht="12.75" customHeight="1" x14ac:dyDescent="0.2">
      <c r="A15" s="101" t="s">
        <v>203</v>
      </c>
      <c r="B15" s="282" t="s">
        <v>204</v>
      </c>
      <c r="C15" s="283"/>
      <c r="D15" s="283"/>
      <c r="E15" s="283"/>
      <c r="F15" s="284"/>
      <c r="G15" s="103">
        <f>H.EXTRAS!M110</f>
        <v>3342.7525624633367</v>
      </c>
    </row>
    <row r="16" spans="1:7" ht="12.75" customHeight="1" x14ac:dyDescent="0.2">
      <c r="A16" s="101" t="s">
        <v>205</v>
      </c>
      <c r="B16" s="282" t="s">
        <v>206</v>
      </c>
      <c r="C16" s="283"/>
      <c r="D16" s="283"/>
      <c r="E16" s="283"/>
      <c r="F16" s="284"/>
      <c r="G16" s="103">
        <f>DIÁRIAS!J28</f>
        <v>1241.72</v>
      </c>
    </row>
    <row r="17" spans="1:10" ht="15.75" customHeight="1" x14ac:dyDescent="0.2">
      <c r="A17" s="149" t="s">
        <v>237</v>
      </c>
      <c r="B17" s="131"/>
      <c r="C17" s="131"/>
      <c r="D17" s="131"/>
      <c r="E17" s="131"/>
      <c r="F17" s="258"/>
      <c r="G17" s="71">
        <f>SUM(G14:G16)</f>
        <v>13582.793840241113</v>
      </c>
    </row>
    <row r="18" spans="1:10" ht="13.5" customHeight="1" thickBot="1" x14ac:dyDescent="0.25">
      <c r="A18" s="271"/>
      <c r="B18" s="268"/>
      <c r="C18" s="268"/>
      <c r="D18" s="268"/>
      <c r="E18" s="268"/>
      <c r="F18" s="268"/>
      <c r="G18" s="272"/>
      <c r="J18" s="116"/>
    </row>
    <row r="19" spans="1:10" ht="16.5" customHeight="1" x14ac:dyDescent="0.2">
      <c r="A19" s="273" t="s">
        <v>207</v>
      </c>
      <c r="B19" s="274"/>
      <c r="C19" s="274"/>
      <c r="D19" s="274"/>
      <c r="E19" s="274"/>
      <c r="F19" s="274"/>
      <c r="G19" s="275"/>
    </row>
    <row r="20" spans="1:10" ht="12.75" customHeight="1" x14ac:dyDescent="0.2">
      <c r="A20" s="108" t="s">
        <v>5</v>
      </c>
      <c r="B20" s="276" t="s">
        <v>208</v>
      </c>
      <c r="C20" s="277"/>
      <c r="D20" s="277"/>
      <c r="E20" s="277"/>
      <c r="F20" s="277"/>
      <c r="G20" s="109">
        <f>G14*24</f>
        <v>215959.71066666665</v>
      </c>
    </row>
    <row r="21" spans="1:10" ht="12.75" customHeight="1" x14ac:dyDescent="0.2">
      <c r="A21" s="108" t="s">
        <v>7</v>
      </c>
      <c r="B21" s="276" t="s">
        <v>209</v>
      </c>
      <c r="C21" s="277"/>
      <c r="D21" s="277"/>
      <c r="E21" s="277"/>
      <c r="F21" s="278"/>
      <c r="G21" s="109">
        <f>G15*24</f>
        <v>80226.061499120086</v>
      </c>
    </row>
    <row r="22" spans="1:10" ht="13.5" customHeight="1" x14ac:dyDescent="0.2">
      <c r="A22" s="108" t="s">
        <v>9</v>
      </c>
      <c r="B22" s="276" t="s">
        <v>210</v>
      </c>
      <c r="C22" s="277"/>
      <c r="D22" s="277"/>
      <c r="E22" s="277"/>
      <c r="F22" s="278"/>
      <c r="G22" s="109">
        <f>G16*24</f>
        <v>29801.279999999999</v>
      </c>
    </row>
    <row r="23" spans="1:10" ht="13.5" customHeight="1" thickBot="1" x14ac:dyDescent="0.25">
      <c r="A23" s="279" t="s">
        <v>238</v>
      </c>
      <c r="B23" s="280"/>
      <c r="C23" s="280"/>
      <c r="D23" s="280"/>
      <c r="E23" s="280"/>
      <c r="F23" s="281"/>
      <c r="G23" s="107">
        <f>SUM(G20:G22)</f>
        <v>325987.05216578674</v>
      </c>
      <c r="I23" s="116"/>
    </row>
    <row r="24" spans="1:10" ht="12.75" customHeight="1" x14ac:dyDescent="0.2"/>
    <row r="25" spans="1:10" ht="12.75" customHeight="1" x14ac:dyDescent="0.2"/>
    <row r="26" spans="1:10" ht="12.75" customHeight="1" x14ac:dyDescent="0.2"/>
    <row r="27" spans="1:10" ht="12.75" customHeight="1" x14ac:dyDescent="0.2"/>
    <row r="28" spans="1:10" ht="12.75" customHeight="1" x14ac:dyDescent="0.2"/>
    <row r="29" spans="1:10" ht="12.75" customHeight="1" x14ac:dyDescent="0.2"/>
    <row r="30" spans="1:10" ht="12.75" customHeight="1" x14ac:dyDescent="0.2"/>
    <row r="31" spans="1:10" ht="12.75" customHeight="1" x14ac:dyDescent="0.2"/>
    <row r="32" spans="1:10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8">
    <mergeCell ref="B21:F21"/>
    <mergeCell ref="B22:F22"/>
    <mergeCell ref="A23:F23"/>
    <mergeCell ref="B10:E10"/>
    <mergeCell ref="F10:G10"/>
    <mergeCell ref="A11:G11"/>
    <mergeCell ref="A12:G12"/>
    <mergeCell ref="B15:F15"/>
    <mergeCell ref="B16:F16"/>
    <mergeCell ref="A17:F17"/>
    <mergeCell ref="B9:E9"/>
    <mergeCell ref="F9:G9"/>
    <mergeCell ref="A18:G18"/>
    <mergeCell ref="A19:G19"/>
    <mergeCell ref="B20:F20"/>
    <mergeCell ref="A6:G6"/>
    <mergeCell ref="B7:E7"/>
    <mergeCell ref="F7:G7"/>
    <mergeCell ref="B8:E8"/>
    <mergeCell ref="F8:G8"/>
    <mergeCell ref="A5:E5"/>
    <mergeCell ref="F5:G5"/>
    <mergeCell ref="A1:G1"/>
    <mergeCell ref="A2:G2"/>
    <mergeCell ref="A3:E3"/>
    <mergeCell ref="F3:G3"/>
    <mergeCell ref="A4:E4"/>
    <mergeCell ref="F4:G4"/>
  </mergeCells>
  <pageMargins left="1.2649999999999999" right="0.7" top="0.75" bottom="0.7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MOTORISTA</vt:lpstr>
      <vt:lpstr>H.EXTRAS</vt:lpstr>
      <vt:lpstr>DIÁRIAS</vt:lpstr>
      <vt:lpstr>UNIFORMES</vt:lpstr>
      <vt:lpstr>RESUMO</vt:lpstr>
      <vt:lpstr>DIÁRIAS!Area_de_impressao</vt:lpstr>
      <vt:lpstr>H.EXTRAS!Area_de_impressao</vt:lpstr>
      <vt:lpstr>MOTORISTA!Area_de_impressao</vt:lpstr>
      <vt:lpstr>RESUMO!Area_de_impressao</vt:lpstr>
      <vt:lpstr>UNIFORMES!Area_de_impressao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Juliano do Nascimento Kappes</cp:lastModifiedBy>
  <cp:lastPrinted>2021-04-15T17:32:10Z</cp:lastPrinted>
  <dcterms:created xsi:type="dcterms:W3CDTF">2019-05-20T18:00:30Z</dcterms:created>
  <dcterms:modified xsi:type="dcterms:W3CDTF">2024-07-02T14:06:24Z</dcterms:modified>
</cp:coreProperties>
</file>