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EPTOADM\COMPRAS\PREGÕES ELETRÔNICOS\2021\PE 092021 IRP 052021 - Serviço de Vigias (REPETIÇÃO)\"/>
    </mc:Choice>
  </mc:AlternateContent>
  <bookViews>
    <workbookView xWindow="0" yWindow="0" windowWidth="24000" windowHeight="9675" activeTab="3"/>
  </bookViews>
  <sheets>
    <sheet name="12x36 DIU - C.V" sheetId="1" r:id="rId1"/>
    <sheet name="12x36 NOT - C.V" sheetId="2" r:id="rId2"/>
    <sheet name="INSUMOS" sheetId="3" r:id="rId3"/>
    <sheet name="RESUMO" sheetId="4" r:id="rId4"/>
    <sheet name="LIMITES (não se aplica)" sheetId="5" r:id="rId5"/>
  </sheets>
  <definedNames>
    <definedName name="_xlnm.Print_Area" localSheetId="0">'12x36 DIU - C.V'!$A$2:$I$207</definedName>
    <definedName name="_xlnm.Print_Area" localSheetId="2">INSUMOS!$A$1:$G$38</definedName>
    <definedName name="_xlnm.Print_Area" localSheetId="3">RESUMO!$A$1:$G$20</definedName>
  </definedNames>
  <calcPr calcId="152511"/>
  <extLst>
    <ext uri="GoogleSheetsCustomDataVersion1">
      <go:sheetsCustomData xmlns:go="http://customooxmlschemas.google.com/" r:id="rId9" roundtripDataSignature="AMtx7mhnt5xAv+vsMgpjZBq2FuBU6KqE0w=="/>
    </ext>
  </extLst>
</workbook>
</file>

<file path=xl/calcChain.xml><?xml version="1.0" encoding="utf-8"?>
<calcChain xmlns="http://schemas.openxmlformats.org/spreadsheetml/2006/main">
  <c r="F4" i="2" l="1"/>
  <c r="F4" i="4" l="1"/>
  <c r="F3" i="4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23" i="3" s="1"/>
  <c r="E5" i="3"/>
  <c r="G5" i="3" s="1"/>
  <c r="G4" i="3"/>
  <c r="E4" i="3"/>
  <c r="E3" i="3"/>
  <c r="G3" i="3" s="1"/>
  <c r="G2" i="3"/>
  <c r="G6" i="3" s="1"/>
  <c r="E2" i="3"/>
  <c r="G186" i="2"/>
  <c r="G187" i="2" s="1"/>
  <c r="F14" i="4" s="1"/>
  <c r="H165" i="2"/>
  <c r="I79" i="2"/>
  <c r="I74" i="2"/>
  <c r="I87" i="2" s="1"/>
  <c r="I93" i="2" s="1"/>
  <c r="H62" i="2"/>
  <c r="H68" i="2" s="1"/>
  <c r="I33" i="2"/>
  <c r="H27" i="2"/>
  <c r="I34" i="2" s="1"/>
  <c r="H25" i="2"/>
  <c r="K26" i="2" s="1"/>
  <c r="H15" i="2"/>
  <c r="D200" i="2" s="1"/>
  <c r="F5" i="2"/>
  <c r="G185" i="1"/>
  <c r="F13" i="4" s="1"/>
  <c r="G184" i="1"/>
  <c r="H163" i="1"/>
  <c r="I77" i="1"/>
  <c r="H60" i="1"/>
  <c r="H66" i="1" s="1"/>
  <c r="I35" i="1"/>
  <c r="I38" i="1" s="1"/>
  <c r="I33" i="1"/>
  <c r="I72" i="1" s="1"/>
  <c r="I85" i="1" s="1"/>
  <c r="I91" i="1" s="1"/>
  <c r="H26" i="1"/>
  <c r="I40" i="1" s="1"/>
  <c r="I41" i="1" s="1"/>
  <c r="H25" i="1"/>
  <c r="I122" i="1" s="1"/>
  <c r="H15" i="1"/>
  <c r="D198" i="1" s="1"/>
  <c r="C31" i="3" l="1"/>
  <c r="D31" i="3" s="1"/>
  <c r="G31" i="3" s="1"/>
  <c r="E24" i="3"/>
  <c r="C28" i="3"/>
  <c r="G7" i="3"/>
  <c r="I99" i="1"/>
  <c r="I51" i="1"/>
  <c r="I98" i="1" s="1"/>
  <c r="I43" i="1"/>
  <c r="I110" i="1"/>
  <c r="I96" i="1"/>
  <c r="I50" i="1"/>
  <c r="I114" i="1"/>
  <c r="I124" i="1"/>
  <c r="I100" i="1"/>
  <c r="H27" i="1"/>
  <c r="H28" i="1"/>
  <c r="I123" i="1" s="1"/>
  <c r="I125" i="1" s="1"/>
  <c r="H26" i="2"/>
  <c r="I124" i="2"/>
  <c r="I42" i="2" l="1"/>
  <c r="I43" i="2" s="1"/>
  <c r="H28" i="2"/>
  <c r="D28" i="3"/>
  <c r="F28" i="3" s="1"/>
  <c r="B33" i="3"/>
  <c r="D33" i="3" s="1"/>
  <c r="I97" i="1"/>
  <c r="I102" i="1" s="1"/>
  <c r="I174" i="1" s="1"/>
  <c r="I101" i="1"/>
  <c r="I126" i="1"/>
  <c r="I52" i="1"/>
  <c r="I172" i="1"/>
  <c r="I106" i="1"/>
  <c r="I138" i="1"/>
  <c r="I140" i="2"/>
  <c r="I53" i="1" l="1"/>
  <c r="I54" i="1" s="1"/>
  <c r="I113" i="1"/>
  <c r="I112" i="1"/>
  <c r="I115" i="1"/>
  <c r="I111" i="1"/>
  <c r="G33" i="3"/>
  <c r="I141" i="2"/>
  <c r="I143" i="2" s="1"/>
  <c r="I178" i="2" s="1"/>
  <c r="I139" i="1"/>
  <c r="I125" i="2"/>
  <c r="I126" i="2" s="1"/>
  <c r="I35" i="2"/>
  <c r="I40" i="2" s="1"/>
  <c r="I141" i="1"/>
  <c r="I176" i="1" s="1"/>
  <c r="I128" i="1"/>
  <c r="I133" i="1" s="1"/>
  <c r="I127" i="1"/>
  <c r="I89" i="1" l="1"/>
  <c r="I65" i="1"/>
  <c r="I63" i="1"/>
  <c r="I60" i="1"/>
  <c r="I61" i="1"/>
  <c r="I59" i="1"/>
  <c r="I62" i="1"/>
  <c r="I58" i="1"/>
  <c r="I66" i="1" s="1"/>
  <c r="I90" i="1" s="1"/>
  <c r="I64" i="1"/>
  <c r="I127" i="2"/>
  <c r="I128" i="2" s="1"/>
  <c r="A142" i="1"/>
  <c r="I116" i="1"/>
  <c r="I101" i="2"/>
  <c r="I102" i="2" s="1"/>
  <c r="I53" i="2"/>
  <c r="I112" i="2"/>
  <c r="I45" i="2"/>
  <c r="I116" i="2"/>
  <c r="I52" i="2"/>
  <c r="I54" i="2" s="1"/>
  <c r="I129" i="2" l="1"/>
  <c r="I130" i="2" s="1"/>
  <c r="I135" i="2" s="1"/>
  <c r="I174" i="2"/>
  <c r="K112" i="2"/>
  <c r="I55" i="2"/>
  <c r="I56" i="2" s="1"/>
  <c r="I98" i="2"/>
  <c r="I103" i="2"/>
  <c r="I100" i="2"/>
  <c r="I108" i="2"/>
  <c r="I117" i="1"/>
  <c r="I118" i="1" s="1"/>
  <c r="I132" i="1" s="1"/>
  <c r="I134" i="1" s="1"/>
  <c r="I175" i="1" s="1"/>
  <c r="I92" i="1"/>
  <c r="I91" i="2" l="1"/>
  <c r="I63" i="2"/>
  <c r="I62" i="2"/>
  <c r="I60" i="2"/>
  <c r="I67" i="2"/>
  <c r="I66" i="2"/>
  <c r="I65" i="2"/>
  <c r="I64" i="2"/>
  <c r="I61" i="2"/>
  <c r="I99" i="2"/>
  <c r="I104" i="2" s="1"/>
  <c r="I176" i="2" s="1"/>
  <c r="I114" i="2"/>
  <c r="I117" i="2"/>
  <c r="I113" i="2"/>
  <c r="I115" i="2"/>
  <c r="I173" i="1"/>
  <c r="I177" i="1" s="1"/>
  <c r="I147" i="1"/>
  <c r="I148" i="1" s="1"/>
  <c r="I149" i="1" s="1"/>
  <c r="I150" i="1" s="1"/>
  <c r="I151" i="1" l="1"/>
  <c r="I68" i="2"/>
  <c r="I92" i="2" s="1"/>
  <c r="I94" i="2" s="1"/>
  <c r="I118" i="2"/>
  <c r="I175" i="2" l="1"/>
  <c r="I119" i="2"/>
  <c r="I120" i="2" s="1"/>
  <c r="I134" i="2" s="1"/>
  <c r="I136" i="2" s="1"/>
  <c r="I160" i="1"/>
  <c r="I155" i="1"/>
  <c r="I154" i="1"/>
  <c r="I177" i="2" l="1"/>
  <c r="I149" i="2"/>
  <c r="I150" i="2" s="1"/>
  <c r="I163" i="1"/>
  <c r="I161" i="1"/>
  <c r="I178" i="1" s="1"/>
  <c r="I179" i="1" s="1"/>
  <c r="E184" i="1" s="1"/>
  <c r="I179" i="2"/>
  <c r="I151" i="2" l="1"/>
  <c r="I152" i="2" s="1"/>
  <c r="H184" i="1"/>
  <c r="H185" i="1" s="1"/>
  <c r="G189" i="1" s="1"/>
  <c r="G193" i="1" s="1"/>
  <c r="E13" i="4"/>
  <c r="G13" i="4" s="1"/>
  <c r="H13" i="4" l="1"/>
  <c r="I153" i="2"/>
  <c r="I162" i="2" l="1"/>
  <c r="I157" i="2"/>
  <c r="I156" i="2"/>
  <c r="I165" i="2" l="1"/>
  <c r="I163" i="2"/>
  <c r="I180" i="2" s="1"/>
  <c r="I181" i="2" s="1"/>
  <c r="E186" i="2" s="1"/>
  <c r="H186" i="2" l="1"/>
  <c r="H187" i="2" s="1"/>
  <c r="G191" i="2" s="1"/>
  <c r="G195" i="2" s="1"/>
  <c r="E14" i="4"/>
  <c r="G14" i="4" s="1"/>
  <c r="H14" i="4" l="1"/>
  <c r="G15" i="4"/>
  <c r="G20" i="4" l="1"/>
  <c r="G18" i="4"/>
</calcChain>
</file>

<file path=xl/sharedStrings.xml><?xml version="1.0" encoding="utf-8"?>
<sst xmlns="http://schemas.openxmlformats.org/spreadsheetml/2006/main" count="712" uniqueCount="335">
  <si>
    <r>
      <rPr>
        <b/>
        <sz val="15"/>
        <color rgb="FFFF0000"/>
        <rFont val="Arial"/>
      </rPr>
      <t xml:space="preserve">ANEXO IV-A - </t>
    </r>
    <r>
      <rPr>
        <b/>
        <sz val="15"/>
        <color rgb="FF800080"/>
        <rFont val="Arial"/>
      </rPr>
      <t>VIGIA 12 x 36 DIURNA - CONTA VINCULADA</t>
    </r>
  </si>
  <si>
    <t>Nº do processo:</t>
  </si>
  <si>
    <t>Licitação nº: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</si>
  <si>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</si>
  <si>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</si>
  <si>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</si>
  <si>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</si>
  <si>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</si>
  <si>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Sapucaia do Sul/RS</t>
  </si>
  <si>
    <t>C</t>
  </si>
  <si>
    <t>Ano do Acordo, Convenção ou Dissídio coletivo (MTE RS000152/2021)</t>
  </si>
  <si>
    <t>D</t>
  </si>
  <si>
    <t>Número de meses de execução contratual</t>
  </si>
  <si>
    <t>IDENTIFICAÇÃO DO SERVIÇO</t>
  </si>
  <si>
    <t xml:space="preserve">Tipo de serviço:
                  Vigilância e Segurança Armada e Desarmada                                                                                            </t>
  </si>
  <si>
    <t>Unidade
 de 
Medida</t>
  </si>
  <si>
    <t xml:space="preserve">Quantidade total a contratar (Em função da unidade de medida) </t>
  </si>
  <si>
    <t>12 x 36 horas diurnas - de segunda-feira a domingo</t>
  </si>
  <si>
    <t>posto</t>
  </si>
  <si>
    <t>TOTAL DE POSTOS</t>
  </si>
  <si>
    <r>
      <rPr>
        <b/>
        <sz val="15"/>
        <color theme="1"/>
        <rFont val="Arial"/>
      </rPr>
      <t xml:space="preserve">1. MÓDULOS 
</t>
    </r>
    <r>
      <rPr>
        <b/>
        <sz val="12"/>
        <color rgb="FF000000"/>
        <rFont val="Arial"/>
      </rPr>
      <t xml:space="preserve">Mão de obra
</t>
    </r>
    <r>
      <rPr>
        <b/>
        <sz val="11"/>
        <color rgb="FF000000"/>
        <rFont val="Arial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</si>
  <si>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</si>
  <si>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</si>
  <si>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 xml:space="preserve">Vigia </t>
  </si>
  <si>
    <t>Classificação Brasileira de Ocupações (CBO)</t>
  </si>
  <si>
    <t>5174-20</t>
  </si>
  <si>
    <t>Salário Normativo da Categoria Profissional</t>
  </si>
  <si>
    <t xml:space="preserve">Categoria Profissional (vinculada à execução contratual) </t>
  </si>
  <si>
    <t>vigia  diurno</t>
  </si>
  <si>
    <t xml:space="preserve">Data-Base da Categoria (dia/mês/ano) </t>
  </si>
  <si>
    <r>
      <rPr>
        <b/>
        <sz val="10"/>
        <color rgb="FFFF0000"/>
        <rFont val="Arial"/>
      </rPr>
      <t xml:space="preserve">Valor do salárioxhora
</t>
    </r>
    <r>
      <rPr>
        <b/>
        <sz val="10"/>
        <color rgb="FF0000FF"/>
        <rFont val="Arial"/>
      </rPr>
      <t>VSH = (Valor do salário normativo / 220 h)</t>
    </r>
  </si>
  <si>
    <r>
      <rPr>
        <b/>
        <sz val="10"/>
        <color rgb="FFFF0000"/>
        <rFont val="Arial"/>
      </rPr>
      <t xml:space="preserve">Valor da hora extra com 50% 
</t>
    </r>
    <r>
      <rPr>
        <b/>
        <sz val="10"/>
        <color rgb="FF0000FF"/>
        <rFont val="Arial"/>
      </rPr>
      <t>HE (s/peri) = valor da hora + 50%</t>
    </r>
  </si>
  <si>
    <r>
      <rPr>
        <b/>
        <sz val="10"/>
        <color rgb="FFFF0000"/>
        <rFont val="Arial"/>
      </rPr>
      <t xml:space="preserve">Valor da hora do adicional noturno (considerando hora noturna reduzida)
</t>
    </r>
    <r>
      <rPr>
        <b/>
        <sz val="10"/>
        <color rgb="FF0000FF"/>
        <rFont val="Arial"/>
      </rPr>
      <t>AN =</t>
    </r>
    <r>
      <rPr>
        <b/>
        <sz val="10"/>
        <color rgb="FFFF0000"/>
        <rFont val="Arial"/>
      </rPr>
      <t xml:space="preserve"> </t>
    </r>
    <r>
      <rPr>
        <b/>
        <sz val="10"/>
        <color rgb="FF0000FF"/>
        <rFont val="Arial"/>
      </rPr>
      <t>valor da hora (1h=52min30seg) x 20%</t>
    </r>
  </si>
  <si>
    <t>Valor da hora noturna reduzida (como hora extra acrescida de 50%)</t>
  </si>
  <si>
    <t>Quantidade de vigias por posto de serviço</t>
  </si>
  <si>
    <t>Módulo 1: Composição da Remuneração (por Posto)</t>
  </si>
  <si>
    <t>Composição da Remuneração (por Posto)</t>
  </si>
  <si>
    <t>Percentual (%)</t>
  </si>
  <si>
    <t xml:space="preserve">Valor 
(R$) </t>
  </si>
  <si>
    <r>
      <rPr>
        <b/>
        <sz val="10"/>
        <color theme="1"/>
        <rFont val="Arial"/>
      </rPr>
      <t xml:space="preserve">Salário-Base            </t>
    </r>
    <r>
      <rPr>
        <b/>
        <sz val="10"/>
        <color rgb="FFFF0000"/>
        <rFont val="Arial"/>
      </rPr>
      <t xml:space="preserve"> (valor para 2 vigias = 1 posto) </t>
    </r>
  </si>
  <si>
    <t>Adicional para Troca de Uniforme -  Cálculo do valor: 1/6 do salário-hora por dia = (VSH/6=1,14)x2x15 = R$ 1,14x2x15  cláusula 34 da CCT 2018/2020</t>
  </si>
  <si>
    <t>NÃO SE APLICA</t>
  </si>
  <si>
    <t xml:space="preserve">RSR (Repouso Semanal Remunerado) - Cálculo do valor: 20% sobre os adicionais pertinentes) </t>
  </si>
  <si>
    <t xml:space="preserve">Adicional de Periculosidade (Lei nº 12.740/2012)    (30% das rubricas pertinentes) </t>
  </si>
  <si>
    <t>E</t>
  </si>
  <si>
    <t xml:space="preserve">Outros (especificar)                      </t>
  </si>
  <si>
    <t>-</t>
  </si>
  <si>
    <t xml:space="preserve">Remuneração 1 = Total da Remuneração de verbas de natureza salarial nas quais incidem INSS + FGTS + Férias + 13º, etc.  </t>
  </si>
  <si>
    <t>H</t>
  </si>
  <si>
    <t>Intervalo Intrajornada (Adicional de Intervalo)  Cálculo do valor: HE x 15d x2vigx0,5h) - cláusula 49 da CCT 2021/2021</t>
  </si>
  <si>
    <t>CCT 2021 estabelece intervalo mínimo de meia hora</t>
  </si>
  <si>
    <r>
      <rPr>
        <b/>
        <sz val="11"/>
        <color theme="1"/>
        <rFont val="Arial"/>
      </rPr>
      <t xml:space="preserve">Total da Remuneração de verbas de natureza indenizatória nas quais não incidem INSS, FGTS, Férias, 13º, etc. </t>
    </r>
  </si>
  <si>
    <r>
      <rPr>
        <b/>
        <sz val="11"/>
        <color theme="1"/>
        <rFont val="Arial"/>
      </rPr>
      <t xml:space="preserve">Remuneração 2 = Total da Remuneração que o empregado irá receber- </t>
    </r>
    <r>
      <rPr>
        <b/>
        <sz val="11"/>
        <color rgb="FF0000FF"/>
        <rFont val="Arial"/>
      </rPr>
      <t>Valor entra nos seguintes cálculos: Item 2, "A" - Quadro-Resumo do Custo por Posto de Trabalho, Custos Indiretos, Lucro e Tributos.</t>
    </r>
  </si>
  <si>
    <t>Módulo 2 : Encargos e Benefícios Anuais, Mensais e Diários</t>
  </si>
  <si>
    <r>
      <rPr>
        <b/>
        <sz val="11"/>
        <color rgb="FF000000"/>
        <rFont val="Arial"/>
      </rPr>
      <t>Submódulo 2.1 – 13º (décimo terceiro) Salário</t>
    </r>
    <r>
      <rPr>
        <b/>
        <sz val="11"/>
        <color rgb="FF009900"/>
        <rFont val="Arial"/>
      </rPr>
      <t xml:space="preserve"> </t>
    </r>
    <r>
      <rPr>
        <b/>
        <sz val="11"/>
        <color rgb="FF000000"/>
        <rFont val="Arial"/>
      </rPr>
      <t>e Adicional de Férias</t>
    </r>
  </si>
  <si>
    <t>2.1</t>
  </si>
  <si>
    <r>
      <rPr>
        <b/>
        <sz val="11"/>
        <color rgb="FF000000"/>
        <rFont val="Arial"/>
      </rPr>
      <t>13º (décimo terceiro) Salário</t>
    </r>
    <r>
      <rPr>
        <b/>
        <sz val="11"/>
        <color rgb="FFFF3300"/>
        <rFont val="Arial"/>
      </rPr>
      <t xml:space="preserve"> </t>
    </r>
    <r>
      <rPr>
        <b/>
        <sz val="11"/>
        <color rgb="FF000000"/>
        <rFont val="Arial"/>
      </rPr>
      <t>e Adicional de Férias</t>
    </r>
  </si>
  <si>
    <t>Valor (R$)</t>
  </si>
  <si>
    <r>
      <rPr>
        <b/>
        <sz val="10"/>
        <color rgb="FF000000"/>
        <rFont val="Arial"/>
      </rPr>
      <t>13º (décimo terceiro) Salário</t>
    </r>
    <r>
      <rPr>
        <b/>
        <sz val="11"/>
        <color rgb="FF000000"/>
        <rFont val="Arial"/>
      </rPr>
      <t xml:space="preserve"> </t>
    </r>
    <r>
      <rPr>
        <b/>
        <sz val="8"/>
        <color rgb="FFFF0000"/>
        <rFont val="Arial"/>
      </rPr>
      <t>Obrigatória a cotação de 8,33% sobre o valor do Módulo 1 – Composição da Remuneração1, conforme Anexo XII da IN 5/17</t>
    </r>
  </si>
  <si>
    <r>
      <rPr>
        <b/>
        <sz val="10"/>
        <color rgb="FF000000"/>
        <rFont val="Arial"/>
      </rPr>
      <t>Adicional de Férias</t>
    </r>
    <r>
      <rPr>
        <b/>
        <sz val="10"/>
        <color rgb="FF009900"/>
        <rFont val="Arial"/>
      </rPr>
      <t xml:space="preserve"> </t>
    </r>
    <r>
      <rPr>
        <b/>
        <sz val="8"/>
        <color rgb="FFFF0000"/>
        <rFont val="Arial"/>
      </rPr>
      <t>Obrigatória a cotação de 3,025% sobre o valor do Módulo 1 – Composição da Remuneração1, conforme Anexo XII da IN 5/17 (Férias + Adicional = 9,075% + 3,025% = 12,10%)</t>
    </r>
  </si>
  <si>
    <t>Total</t>
  </si>
  <si>
    <t>Incidência dos encargos do Submódulo 2.2 sobre o total do Submódulo 2.1</t>
  </si>
  <si>
    <r>
      <rPr>
        <b/>
        <sz val="11"/>
        <color rgb="FF000000"/>
        <rFont val="Arial"/>
      </rPr>
      <t xml:space="preserve">Submódulo 2.2 - Encargos Previdenciários (GPS), Fundo de Garantia por Tempo de Serviço (FGTS) e outras contribuições  </t>
    </r>
    <r>
      <rPr>
        <b/>
        <sz val="11"/>
        <color rgb="FF0000FF"/>
        <rFont val="Arial"/>
      </rPr>
      <t>(Base de Cálculo = Módulo 1 (Rem1) + Submódulo 2.1)</t>
    </r>
  </si>
  <si>
    <t>2.2</t>
  </si>
  <si>
    <t>GPS, FGTS e outras contribuições</t>
  </si>
  <si>
    <t>Valor
 (R$)</t>
  </si>
  <si>
    <t xml:space="preserve">INSS                                                                                                </t>
  </si>
  <si>
    <t xml:space="preserve">Salário Educação                                                                                            </t>
  </si>
  <si>
    <r>
      <rPr>
        <b/>
        <sz val="11"/>
        <color rgb="FF000000"/>
        <rFont val="Arial"/>
      </rPr>
      <t xml:space="preserve">RAT x FAP 
</t>
    </r>
    <r>
      <rPr>
        <b/>
        <sz val="8"/>
        <color rgb="FFFF0000"/>
        <rFont val="Arial"/>
      </rPr>
      <t>Cálculo do valor: % do RAT x FAP (Fator Acidentário de Prevenção de cada empresa)</t>
    </r>
  </si>
  <si>
    <t>RAT =</t>
  </si>
  <si>
    <t xml:space="preserve"> FAP =</t>
  </si>
  <si>
    <t xml:space="preserve">SESC ou SESI                                                                                                 </t>
  </si>
  <si>
    <t xml:space="preserve">SENAC ou SENAI                                                                                           </t>
  </si>
  <si>
    <t>F</t>
  </si>
  <si>
    <t xml:space="preserve">SEBRAE                                                                                                              </t>
  </si>
  <si>
    <t>G</t>
  </si>
  <si>
    <t xml:space="preserve">INCRA                                                                                                                  </t>
  </si>
  <si>
    <t xml:space="preserve">FGTS                                                                                                                 </t>
  </si>
  <si>
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</si>
  <si>
    <t>Submódulo 2.3 – Benefícios Mensais e Diários</t>
  </si>
  <si>
    <t>2.3</t>
  </si>
  <si>
    <t>Benefícios Mensais e Diários</t>
  </si>
  <si>
    <r>
      <rPr>
        <b/>
        <sz val="10"/>
        <color theme="1"/>
        <rFont val="Arial"/>
      </rPr>
      <t xml:space="preserve">Transporte                                                          </t>
    </r>
    <r>
      <rPr>
        <b/>
        <sz val="10"/>
        <color rgb="FFFF0000"/>
        <rFont val="Arial"/>
      </rPr>
      <t>Cálculo do valor: [(2xVTx30) – (6%xSB)]</t>
    </r>
  </si>
  <si>
    <t xml:space="preserve">     A.1)  Valor da passagem do transporte coletivo no município de
                prestação dos serviços</t>
  </si>
  <si>
    <t>valor município de Sapucaia do Sul</t>
  </si>
  <si>
    <r>
      <rPr>
        <b/>
        <sz val="10"/>
        <color theme="1"/>
        <rFont val="Arial"/>
      </rPr>
      <t xml:space="preserve">     </t>
    </r>
    <r>
      <rPr>
        <b/>
        <sz val="10"/>
        <color rgb="FFFF0000"/>
        <rFont val="Arial"/>
      </rPr>
      <t>A.2) Quantidade de passagens por dia por empregado</t>
    </r>
  </si>
  <si>
    <t xml:space="preserve">     A.3) Quantidade de dias do mês de recebimento de passagens</t>
  </si>
  <si>
    <t xml:space="preserve">     A.4) Participação do empregado em percentual do salário-base (cláus. 36)</t>
  </si>
  <si>
    <r>
      <rPr>
        <b/>
        <sz val="10"/>
        <color theme="1"/>
        <rFont val="Arial"/>
      </rPr>
      <t xml:space="preserve">Auxílio-Refeição/Alimentação  </t>
    </r>
    <r>
      <rPr>
        <b/>
        <sz val="10"/>
        <color rgb="FFFF0000"/>
        <rFont val="Arial"/>
      </rPr>
      <t>Cálculo do valor = [(30xVA)x(1-0,20)]</t>
    </r>
  </si>
  <si>
    <t xml:space="preserve">     B.1) Valor do Auxílio-Alimentação  (cláusula 18 da CCT 2021/2021)</t>
  </si>
  <si>
    <t>vale alimentação CCT vigente em Sapucaia para vigia</t>
  </si>
  <si>
    <r>
      <rPr>
        <b/>
        <sz val="10"/>
        <color theme="1"/>
        <rFont val="Arial"/>
      </rPr>
      <t xml:space="preserve">     </t>
    </r>
    <r>
      <rPr>
        <b/>
        <sz val="10"/>
        <color rgb="FFFF0000"/>
        <rFont val="Arial"/>
      </rPr>
      <t>B.2) Quantidade de dias do mês de recebimento de auxílio-alimentação</t>
    </r>
  </si>
  <si>
    <t xml:space="preserve">     B.3) Participação do empregado em percentual sobre o auxílio-alimentação</t>
  </si>
  <si>
    <t>contribuição prevista na CCT de Sapucaia do Sul</t>
  </si>
  <si>
    <t>Plano de Benefício Social Familiar (Cláusula 29 CCT 2021/2021)</t>
  </si>
  <si>
    <t>inserido, pois consta na CCT de Sapucaia do Sul</t>
  </si>
  <si>
    <t xml:space="preserve">Seguro de Vida </t>
  </si>
  <si>
    <t>CCT não obriga, mas empresa pode cotar desde que apresente os comprovantes da contratação do seguro</t>
  </si>
  <si>
    <r>
      <rPr>
        <b/>
        <sz val="10"/>
        <color theme="1"/>
        <rFont val="Arial"/>
      </rPr>
      <t xml:space="preserve">Auxílio-Funeral   </t>
    </r>
    <r>
      <rPr>
        <b/>
        <sz val="10"/>
        <color rgb="FFFF0000"/>
        <rFont val="Arial"/>
      </rPr>
      <t xml:space="preserve">(CCT 2018/2020) </t>
    </r>
    <r>
      <rPr>
        <b/>
        <sz val="9"/>
        <color rgb="FFFF0000"/>
        <rFont val="Arial"/>
      </rPr>
      <t>Cálculo do valor: (SB x 0,52066%)/12</t>
    </r>
  </si>
  <si>
    <t>Outros (especificar)</t>
  </si>
  <si>
    <t>Quadro-Resumo do Módulo 2 – Encargos e Benefícios Anuais, Mensais e Diários</t>
  </si>
  <si>
    <t>Encargos e Benefícios Anuais, Mensais e Diários</t>
  </si>
  <si>
    <r>
      <rPr>
        <b/>
        <sz val="10"/>
        <color rgb="FF000000"/>
        <rFont val="Arial"/>
      </rPr>
      <t xml:space="preserve">13º (décimo terceiro) Salário </t>
    </r>
    <r>
      <rPr>
        <b/>
        <sz val="10"/>
        <color rgb="FF000000"/>
        <rFont val="Arial"/>
      </rPr>
      <t>e Adicional de Férias</t>
    </r>
  </si>
  <si>
    <t>Módulo 3 - Provisão para Rescisão</t>
  </si>
  <si>
    <t>Provisão para Rescisão</t>
  </si>
  <si>
    <r>
      <rPr>
        <b/>
        <sz val="10"/>
        <color theme="1"/>
        <rFont val="Arial"/>
      </rPr>
      <t xml:space="preserve">Aviso Prévio Indenizado     </t>
    </r>
    <r>
      <rPr>
        <b/>
        <sz val="8"/>
        <color rgb="FFFF0000"/>
        <rFont val="Arial"/>
      </rPr>
      <t>Cálculo do valor = [Rem1/12 + 13º/12 + Férias/12 + (1/3xFérias)/12]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</si>
  <si>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</si>
  <si>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t>corrigido</t>
  </si>
  <si>
    <t>Multa do FGTS e contribuições sociais sobre o Aviso Prévio Indenizado</t>
  </si>
  <si>
    <t>inserida alínea, conforme modelo padrão</t>
  </si>
  <si>
    <r>
      <rPr>
        <b/>
        <sz val="10"/>
        <color theme="1"/>
        <rFont val="Arial"/>
      </rPr>
      <t xml:space="preserve">Aviso Prévio Trabalhado       </t>
    </r>
    <r>
      <rPr>
        <b/>
        <sz val="10"/>
        <color rgb="FFFF0000"/>
        <rFont val="Arial"/>
      </rPr>
      <t>(</t>
    </r>
    <r>
      <rPr>
        <b/>
        <sz val="9"/>
        <color rgb="FFFF0000"/>
        <rFont val="Arial"/>
      </rPr>
      <t>negociar extinção/redução na 1ª prorrogação)  Cálculo do valor= [(Rem1/30)x7]/</t>
    </r>
    <r>
      <rPr>
        <b/>
        <sz val="11"/>
        <color rgb="FF0000FF"/>
        <rFont val="Arial"/>
      </rPr>
      <t>20</t>
    </r>
    <r>
      <rPr>
        <b/>
        <sz val="9"/>
        <color rgb="FFFF0000"/>
        <rFont val="Arial"/>
      </rPr>
      <t xml:space="preserve"> meses do contratox100% dos empregados - ao final do contrato  </t>
    </r>
  </si>
  <si>
    <t>Incidência de GPS, FGTS e outras contribuições sobre o Aviso Prévio Trabalhado</t>
  </si>
  <si>
    <t>Multa do FGTS e contribuição social sobre o Aviso PrévioTrabalhado</t>
  </si>
  <si>
    <t>TOTAL</t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</si>
  <si>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</si>
  <si>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</si>
  <si>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rPr>
        <b/>
        <sz val="11"/>
        <color rgb="FFFF3300"/>
        <rFont val="Arial"/>
      </rPr>
      <t>Base de cálculo para o Custo de Reposição do Profissional Ausente (substituto): BCCPA = Rem1 + 13º + Férias + 1/3Férias -</t>
    </r>
    <r>
      <rPr>
        <b/>
        <sz val="11"/>
        <color rgb="FF000080"/>
        <rFont val="Arial"/>
      </rPr>
      <t xml:space="preserve"> (exceto a linha “A” que tem % fixo pela conta vinculada e o Afastamento Maternidade1)</t>
    </r>
    <r>
      <rPr>
        <b/>
        <sz val="11"/>
        <color rgb="FFFF0000"/>
        <rFont val="Arial"/>
      </rPr>
      <t xml:space="preserve"> - </t>
    </r>
    <r>
      <rPr>
        <sz val="10"/>
        <color rgb="FF000000"/>
        <rFont val="Arial"/>
      </rPr>
      <t xml:space="preserve">Conforme item 89 do Relatório do Acórdão TCU nº 1.753/2008 do Plenário
</t>
    </r>
    <r>
      <rPr>
        <b/>
        <sz val="10"/>
        <color rgb="FF000000"/>
        <rFont val="Arial"/>
      </rPr>
      <t>OBS A SER EXCLUÍDA:O valor das Férias acima, quando tiver conta vinculada, deve ser o mesmo  do item 4.1.”A” abaixo</t>
    </r>
    <r>
      <rPr>
        <sz val="10"/>
        <color rgb="FF000000"/>
        <rFont val="Arial"/>
      </rPr>
      <t>. Quando não tem conta vinculada não se pode adotar esse procedimento pois se necessita do valor do BCCPA para se calcular as Férias, o que não é o caso da conta vinculada.</t>
    </r>
  </si>
  <si>
    <t>Submódulo 4.1 – Substituto nas Ausências Legais</t>
  </si>
  <si>
    <t>4.1</t>
  </si>
  <si>
    <t>Substituto nas Ausências Legais</t>
  </si>
  <si>
    <r>
      <rPr>
        <b/>
        <sz val="10"/>
        <color rgb="FF000000"/>
        <rFont val="Arial"/>
      </rPr>
      <t>Substituto na cobertura de Férias</t>
    </r>
    <r>
      <rPr>
        <b/>
        <sz val="10"/>
        <color rgb="FF009900"/>
        <rFont val="Arial"/>
      </rPr>
      <t xml:space="preserve"> </t>
    </r>
    <r>
      <rPr>
        <b/>
        <sz val="8"/>
        <color rgb="FFFF0000"/>
        <rFont val="Arial"/>
      </rPr>
      <t>Obrigatória a cotação de 9,0755% sobre o valor do Módulo 1 – Composição da Remuneração, conforme Anexo XII da IN 5/17 (Férias + Adicional = 9,075% + 3,025% = 12,10%)</t>
    </r>
  </si>
  <si>
    <r>
      <rPr>
        <b/>
        <sz val="10"/>
        <color theme="1"/>
        <rFont val="Arial"/>
      </rPr>
      <t xml:space="preserve">Substituto na cobertura de Ausências Legais 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/30)x2,96dias]/12</t>
    </r>
  </si>
  <si>
    <r>
      <rPr>
        <b/>
        <sz val="10"/>
        <color theme="1"/>
        <rFont val="Arial"/>
      </rPr>
      <t xml:space="preserve">Substituto na cobertura de Licença-Paternidade
</t>
    </r>
    <r>
      <rPr>
        <b/>
        <sz val="10"/>
        <color rgb="FFFF0000"/>
        <rFont val="Arial"/>
      </rPr>
      <t>Cálculo do valor = 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/30)x5dias]/12}x1,5%</t>
    </r>
  </si>
  <si>
    <r>
      <rPr>
        <b/>
        <sz val="10"/>
        <color theme="1"/>
        <rFont val="Arial"/>
      </rPr>
      <t xml:space="preserve">Substituto na cobertura de Ausência por acidente de trabalho
</t>
    </r>
    <r>
      <rPr>
        <b/>
        <sz val="10"/>
        <color rgb="FFFF0000"/>
        <rFont val="Arial"/>
      </rPr>
      <t>Cálculo do valor  = {[(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/30)x15dias]/12}x0,78%</t>
    </r>
  </si>
  <si>
    <r>
      <rPr>
        <b/>
        <sz val="10"/>
        <color theme="1"/>
        <rFont val="Arial"/>
      </rPr>
      <t xml:space="preserve">Substituto na cobertura de Afastamento Maternidade 
</t>
    </r>
    <r>
      <rPr>
        <b/>
        <sz val="10"/>
        <color rgb="FFFF0000"/>
        <rFont val="Arial"/>
      </rPr>
      <t>Cálculo do valor = {[(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+1/3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)/12]x(4/12)}x2%</t>
    </r>
  </si>
  <si>
    <r>
      <rPr>
        <b/>
        <sz val="10"/>
        <color theme="1"/>
        <rFont val="Arial"/>
      </rPr>
      <t>Substituto na cobertura de Ausência por doença</t>
    </r>
    <r>
      <rPr>
        <b/>
        <sz val="10"/>
        <color rgb="FF0000FF"/>
        <rFont val="Arial"/>
      </rPr>
      <t xml:space="preserve">
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)/30)x3dias]/12 
Incluído por permissão da IN Seges nº 5/2017, Anexo VII-B, item 1.7, alíneas "b" e "c".5.</t>
    </r>
  </si>
  <si>
    <t>Incidência dos encargos do Submódulo 2.2 sobre o total do Submódulo 4.1</t>
  </si>
  <si>
    <t>Submódulo 4.2 – Substituto na Intrajornada</t>
  </si>
  <si>
    <t xml:space="preserve">4.2 </t>
  </si>
  <si>
    <t>Substituto na Intrajornada</t>
  </si>
  <si>
    <r>
      <rPr>
        <b/>
        <sz val="10"/>
        <color rgb="FF000000"/>
        <rFont val="Arial"/>
      </rPr>
      <t>Substituto na cobertura de Intervalo para repouso ou alimentação</t>
    </r>
    <r>
      <rPr>
        <b/>
        <sz val="10"/>
        <color rgb="FF009933"/>
        <rFont val="Arial"/>
      </rPr>
      <t xml:space="preserve"> </t>
    </r>
    <r>
      <rPr>
        <b/>
        <sz val="10"/>
        <color rgb="FF0000FF"/>
        <rFont val="Arial"/>
      </rPr>
      <t xml:space="preserve">(Rendição para almoço) - Remuneração do Almocista - </t>
    </r>
    <r>
      <rPr>
        <b/>
        <sz val="10"/>
        <color rgb="FFFF3300"/>
        <rFont val="Arial"/>
      </rPr>
      <t xml:space="preserve">Cálculo do valor: </t>
    </r>
    <r>
      <rPr>
        <b/>
        <sz val="10"/>
        <color rgb="FF0000FF"/>
        <rFont val="Arial"/>
      </rPr>
      <t>Salário-Base:</t>
    </r>
    <r>
      <rPr>
        <b/>
        <sz val="10"/>
        <color rgb="FFFF3300"/>
        <rFont val="Arial"/>
      </rPr>
      <t xml:space="preserve"> [VSH (c/peri) x  </t>
    </r>
    <r>
      <rPr>
        <b/>
        <sz val="10"/>
        <color rgb="FF0000FF"/>
        <rFont val="Arial"/>
      </rPr>
      <t>0,5</t>
    </r>
    <r>
      <rPr>
        <b/>
        <sz val="10"/>
        <color rgb="FFFF3300"/>
        <rFont val="Arial"/>
      </rPr>
      <t xml:space="preserve">h/dia x 30 dias x 1,2 RSR </t>
    </r>
  </si>
  <si>
    <r>
      <rPr>
        <b/>
        <sz val="10"/>
        <color theme="1"/>
        <rFont val="Arial"/>
      </rPr>
      <t xml:space="preserve">Adicional para Troca de Uniforme -  </t>
    </r>
    <r>
      <rPr>
        <b/>
        <sz val="10"/>
        <color rgb="FFFF0000"/>
        <rFont val="Arial"/>
      </rPr>
      <t xml:space="preserve">Cálculo do valor: 1/6 do salário c/perix hora por dia = (VSH/6=1,10)x1,3x2x15xDSR = R$ 1,43x2x15x1,2 </t>
    </r>
    <r>
      <rPr>
        <b/>
        <sz val="10"/>
        <color theme="1"/>
        <rFont val="Arial"/>
      </rPr>
      <t xml:space="preserve"> cláusula 33 da CCT 2018/2020</t>
    </r>
  </si>
  <si>
    <t>Total da Remuneração</t>
  </si>
  <si>
    <r>
      <rPr>
        <b/>
        <sz val="10"/>
        <color rgb="FF000000"/>
        <rFont val="Arial"/>
      </rPr>
      <t xml:space="preserve">13 (décimo terceiro) Salário e Adicional de Férias </t>
    </r>
    <r>
      <rPr>
        <b/>
        <sz val="10"/>
        <color rgb="FF0000FF"/>
        <rFont val="Arial"/>
      </rPr>
      <t>do Almocista</t>
    </r>
    <r>
      <rPr>
        <b/>
        <sz val="10"/>
        <color rgb="FF000000"/>
        <rFont val="Arial"/>
      </rPr>
      <t xml:space="preserve"> –</t>
    </r>
    <r>
      <rPr>
        <b/>
        <sz val="10"/>
        <color rgb="FFFF0000"/>
        <rFont val="Arial"/>
      </rPr>
      <t xml:space="preserve"> Cálculo do valor: (Rem+Ad Unif)/12 +  + ((Rem+Ad Unif)/3)/12</t>
    </r>
  </si>
  <si>
    <t xml:space="preserve">Total </t>
  </si>
  <si>
    <t>Incidência dos encargos do Submódulo 2.2 sobre o total do Submódulo 4.2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</si>
  <si>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</si>
  <si>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</si>
  <si>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</si>
  <si>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</si>
  <si>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</si>
  <si>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t xml:space="preserve">Uniformes </t>
  </si>
  <si>
    <t>Considerando 20 meses</t>
  </si>
  <si>
    <t xml:space="preserve">Materiais / Equipamentos </t>
  </si>
  <si>
    <t>0.00</t>
  </si>
  <si>
    <t>Nota: Valores mensais por empregado</t>
  </si>
  <si>
    <t>Módulo 6 - Custos Indiretos, Lucro e Tributos</t>
  </si>
  <si>
    <t xml:space="preserve">Custos Indiretos, Lucro e Tributos </t>
  </si>
  <si>
    <t>BASE DE CÁLCULO DOS CUSTOS INDIRETOS  = 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</si>
  <si>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</si>
  <si>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ALÍQUOTA RETIFICADA</t>
  </si>
  <si>
    <t>BASE DE CÁLCULO DO LUCRO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</si>
  <si>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</si>
  <si>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</si>
  <si>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</si>
  <si>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</si>
  <si>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rPr>
        <sz val="10"/>
        <color rgb="FF009933"/>
        <rFont val="Arial"/>
      </rPr>
      <t xml:space="preserve">  </t>
    </r>
    <r>
      <rPr>
        <b/>
        <sz val="10"/>
        <color rgb="FF009933"/>
        <rFont val="Arial"/>
      </rPr>
      <t xml:space="preserve">a) Cofins </t>
    </r>
  </si>
  <si>
    <t>lucro real</t>
  </si>
  <si>
    <r>
      <rPr>
        <sz val="10"/>
        <color rgb="FF009933"/>
        <rFont val="Arial"/>
      </rPr>
      <t xml:space="preserve">  </t>
    </r>
    <r>
      <rPr>
        <b/>
        <sz val="10"/>
        <color rgb="FF009933"/>
        <rFont val="Arial"/>
      </rPr>
      <t xml:space="preserve">b) PIS      </t>
    </r>
  </si>
  <si>
    <t xml:space="preserve"> c) IRPJ</t>
  </si>
  <si>
    <t xml:space="preserve"> d) CSLL</t>
  </si>
  <si>
    <t>C.2   Tributos estaduais (especificar)</t>
  </si>
  <si>
    <t>C.3   Tributos municipais (especificar):</t>
  </si>
  <si>
    <t xml:space="preserve">  a) ISS              (LEI MUNICIPAL Nº 3179 de 2009 - Sapucaia do Sul)</t>
  </si>
  <si>
    <t>alíquota do município de Sapucaia</t>
  </si>
  <si>
    <t xml:space="preserve">Percentual Total e Valor Total de Tributos  </t>
  </si>
  <si>
    <t>Cálculo dos Tributos</t>
  </si>
  <si>
    <t xml:space="preserve">                                         Base de Cálculo para os Tributos</t>
  </si>
  <si>
    <t xml:space="preserve"> = ( --------------------------------------------------------- ) x Alíquota do Tributo</t>
  </si>
  <si>
    <t xml:space="preserve">                                  1 - (Total de Tributos em % dividido por 100)</t>
  </si>
  <si>
    <t>Nota 1: Custos Indiretos, Lucro e Tributos por empregado.
Nota 2: O valor referente a tributos é obtido aplicando-se o percentual sobre o valor do faturamento.</t>
  </si>
  <si>
    <t>2. QUADRO-RESUMO DO CUSTO POR POSTO DE TRABALHO</t>
  </si>
  <si>
    <t>Mão de obra vinculada à execução contratual (valor por Posto de Trabalho)</t>
  </si>
  <si>
    <t>Módulo 1 - Composição da Remuneração2</t>
  </si>
  <si>
    <t>Módulo 2 – Encargos e Benefícios Anuais, Mensais e Diários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</si>
  <si>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</si>
  <si>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</si>
  <si>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</si>
  <si>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</si>
  <si>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Valor Total por Posto</t>
  </si>
  <si>
    <t>3.  COMPLEMENTO DOS SERVIÇOS DE VIGILÂNCIA – VALOR MENSAL DOS SERVIÇOS</t>
  </si>
  <si>
    <t>ESCALA DE TRABALHO</t>
  </si>
  <si>
    <t>PREÇO MENSAL DO POSTO  
(R$)</t>
  </si>
  <si>
    <t>NÚMERO DE POSTOS</t>
  </si>
  <si>
    <t>SUBTOTAL
(R$)</t>
  </si>
  <si>
    <t xml:space="preserve">12 horas diurnas de segunda-feira a domingo, envolvendo 2 (dois) vigilantes em turnos de  12 (doze) por 36 (trinta e seis) horas </t>
  </si>
  <si>
    <t>TOTAL:</t>
  </si>
  <si>
    <t xml:space="preserve">Nota: Nos casos de inclusão de outros tipos de postos, observar o disposto no item 4 do Anexo VI-A, desta Instrução Normativa </t>
  </si>
  <si>
    <t>Valor mensal do serviço</t>
  </si>
  <si>
    <t>Número de meses do contrato</t>
  </si>
  <si>
    <r>
      <rPr>
        <b/>
        <sz val="14"/>
        <color theme="1"/>
        <rFont val="Arial"/>
      </rPr>
      <t xml:space="preserve">Valor global da proposta </t>
    </r>
    <r>
      <rPr>
        <b/>
        <sz val="10"/>
        <color theme="1"/>
        <rFont val="Arial"/>
      </rPr>
      <t>(valor mensal do serviço x nº de meses do contrato)</t>
    </r>
  </si>
  <si>
    <r>
      <rPr>
        <b/>
        <sz val="10"/>
        <color theme="1"/>
        <rFont val="Arial"/>
      </rPr>
      <t xml:space="preserve">QUANTIDADE DE PESSOAL ALOCADO NA EXECUÇÃO CONTRATUAL (item 6.2.e do Anexo VII da IN nº 5/2017  e </t>
    </r>
    <r>
      <rPr>
        <b/>
        <sz val="10"/>
        <color rgb="FFFF0000"/>
        <rFont val="Arial"/>
      </rPr>
      <t>item 6.5.4.e do edital</t>
    </r>
    <r>
      <rPr>
        <b/>
        <sz val="10"/>
        <color rgb="FF000000"/>
        <rFont val="Arial"/>
      </rPr>
      <t>)</t>
    </r>
  </si>
  <si>
    <t>Tipo de Mão de Obra</t>
  </si>
  <si>
    <t>Quantidade de Pessoal</t>
  </si>
  <si>
    <t>Vigias</t>
  </si>
  <si>
    <r>
      <rPr>
        <b/>
        <sz val="10"/>
        <color theme="1"/>
        <rFont val="Arial"/>
      </rPr>
      <t xml:space="preserve">MATERIAIS, MÁQUINAS E EQUIPAMENTOS ALOCADOS NA EXECUÇÃO CONTRATUAL (item 6.2.f do Anexo VII da IN nº 5/2017  e </t>
    </r>
    <r>
      <rPr>
        <b/>
        <sz val="10"/>
        <color rgb="FFFF0000"/>
        <rFont val="Arial"/>
      </rPr>
      <t>item 6.5.4.f do edital</t>
    </r>
    <r>
      <rPr>
        <b/>
        <sz val="10"/>
        <color rgb="FF000000"/>
        <rFont val="Arial"/>
      </rPr>
      <t>)</t>
    </r>
  </si>
  <si>
    <t>Especificação dos Materiais/Máquinas/Equipamentos</t>
  </si>
  <si>
    <t xml:space="preserve">Quantidade </t>
  </si>
  <si>
    <t>As especificações e os quantitativos encontran-se na planilha "INSUMOS"</t>
  </si>
  <si>
    <t>12 x 36 horas noturnas - de segunda-feira a domingo</t>
  </si>
  <si>
    <r>
      <rPr>
        <b/>
        <sz val="15"/>
        <color theme="1"/>
        <rFont val="Arial"/>
      </rPr>
      <t xml:space="preserve">1. MÓDULOS 
</t>
    </r>
    <r>
      <rPr>
        <b/>
        <sz val="12"/>
        <color rgb="FF000000"/>
        <rFont val="Arial"/>
      </rPr>
      <t xml:space="preserve">Mão de obra
</t>
    </r>
    <r>
      <rPr>
        <b/>
        <sz val="11"/>
        <color rgb="FF000000"/>
        <rFont val="Arial"/>
      </rPr>
      <t>Mão de obra vinculada à execução contratual</t>
    </r>
  </si>
  <si>
    <t>Vigia noturno</t>
  </si>
  <si>
    <r>
      <rPr>
        <b/>
        <sz val="10"/>
        <color rgb="FFFF0000"/>
        <rFont val="Arial"/>
      </rPr>
      <t xml:space="preserve">Valor do salárioxhora
</t>
    </r>
    <r>
      <rPr>
        <b/>
        <sz val="10"/>
        <color rgb="FF0000FF"/>
        <rFont val="Arial"/>
      </rPr>
      <t>VSH = (Valor do salário normativo / 220 h)</t>
    </r>
  </si>
  <si>
    <r>
      <rPr>
        <b/>
        <sz val="10"/>
        <color rgb="FFFF0000"/>
        <rFont val="Arial"/>
      </rPr>
      <t xml:space="preserve">Valor da hora extra com 50% 
</t>
    </r>
    <r>
      <rPr>
        <b/>
        <sz val="10"/>
        <color rgb="FF0000FF"/>
        <rFont val="Arial"/>
      </rPr>
      <t>HE (s/peri) = valor da hora + 50%</t>
    </r>
  </si>
  <si>
    <r>
      <rPr>
        <b/>
        <sz val="10"/>
        <color rgb="FFFF0000"/>
        <rFont val="Arial"/>
      </rPr>
      <t xml:space="preserve">Valor da hora do adicional noturno (considerando hora noturna reduzida)
</t>
    </r>
    <r>
      <rPr>
        <b/>
        <sz val="10"/>
        <color rgb="FF0000FF"/>
        <rFont val="Arial"/>
      </rPr>
      <t>AN =</t>
    </r>
    <r>
      <rPr>
        <b/>
        <sz val="10"/>
        <color rgb="FFFF0000"/>
        <rFont val="Arial"/>
      </rPr>
      <t xml:space="preserve"> </t>
    </r>
    <r>
      <rPr>
        <b/>
        <sz val="10"/>
        <color rgb="FF0000FF"/>
        <rFont val="Arial"/>
      </rPr>
      <t>valor da hora (1h=52min30seg) x 20%</t>
    </r>
  </si>
  <si>
    <r>
      <rPr>
        <b/>
        <sz val="10"/>
        <color theme="1"/>
        <rFont val="Arial"/>
      </rPr>
      <t xml:space="preserve">Salário-Base            </t>
    </r>
    <r>
      <rPr>
        <b/>
        <sz val="10"/>
        <color rgb="FFFF0000"/>
        <rFont val="Arial"/>
      </rPr>
      <t xml:space="preserve"> (valor para 2 vigias = 1 posto) </t>
    </r>
  </si>
  <si>
    <t>Adicional Noturno  Cálculo do valor: AN x 7h x15dx2vig. Das 22h às 5h</t>
  </si>
  <si>
    <t>Retificadas as fórmulas dos cálculos, pois CCT dos vigias não disciplina o cálculo de AN e de Hora noturna reduzida, tal qual ocorre com a de vigilante. Então, hora noturna reduzida é paga como hora extra com adicional de 50%</t>
  </si>
  <si>
    <r>
      <rPr>
        <b/>
        <sz val="10"/>
        <color rgb="FF009933"/>
        <rFont val="Arial"/>
      </rPr>
      <t xml:space="preserve">Adicional de Hora Noturna Reduzida (Hora Reduzida Noturna como Extra). Cálculo do valor:  15 = 15x(7hx1,1428571 – 7h) x 2 vigias </t>
    </r>
    <r>
      <rPr>
        <b/>
        <sz val="9"/>
        <color rgb="FF009933"/>
        <rFont val="Arial"/>
      </rPr>
      <t>Das 22h às 5h</t>
    </r>
  </si>
  <si>
    <t>Adicional para Troca de Uniforme -  Cálculo do valor: 1/6 do salário-hora por dia = (VSH/6=1,14)x2x15 = R$ 1,14x2x15  cláusula 33 da CCT 2018/2020</t>
  </si>
  <si>
    <t>não se aplica</t>
  </si>
  <si>
    <t xml:space="preserve">RSR (Repouso Semanal Remunerado) - Cláusula 32 - Cálculo do valor: 20% sobre os adicionais pertinentes) </t>
  </si>
  <si>
    <t>não se aplica - reforma CLT-sem previsão em CCT</t>
  </si>
  <si>
    <r>
      <rPr>
        <b/>
        <sz val="10"/>
        <color theme="1"/>
        <rFont val="Arial"/>
      </rPr>
      <t>Adicional de Periculosidade</t>
    </r>
    <r>
      <rPr>
        <b/>
        <sz val="10"/>
        <color rgb="FFFF0000"/>
        <rFont val="Arial"/>
      </rPr>
      <t xml:space="preserve"> (Lei nº 12.740/2012)    (30% das rubricas pertinentes) </t>
    </r>
  </si>
  <si>
    <t>não se aplica - vigias sem periculosidade</t>
  </si>
  <si>
    <t>Intervalo intrajornada é de 30 minutos, segundo a CCT da categoria</t>
  </si>
  <si>
    <r>
      <rPr>
        <b/>
        <sz val="11"/>
        <color theme="1"/>
        <rFont val="Arial"/>
      </rPr>
      <t xml:space="preserve">Total da Remuneração de verbas de natureza indenizatória nas quais não incidem INSS, FGTS, Férias, 13º, etc. </t>
    </r>
  </si>
  <si>
    <r>
      <rPr>
        <b/>
        <sz val="11"/>
        <color theme="1"/>
        <rFont val="Arial"/>
      </rPr>
      <t xml:space="preserve">Remuneração 2 = Total da Remuneração que o empregado irá receber- </t>
    </r>
    <r>
      <rPr>
        <b/>
        <sz val="11"/>
        <color rgb="FF0000FF"/>
        <rFont val="Arial"/>
      </rPr>
      <t>Valor entra nos seguintes cálculos: Item 2, "A" - Quadro-Resumo do Custo por Posto de Trabalho, Custos Indiretos, Lucro e Tributos.</t>
    </r>
  </si>
  <si>
    <t>Nota1:  O Módulo 1 refere-se ao valor mensal devido ao empregado pela prestação do serviço no período de 12 meses.</t>
  </si>
  <si>
    <r>
      <rPr>
        <b/>
        <sz val="11"/>
        <color rgb="FF000000"/>
        <rFont val="Arial"/>
      </rPr>
      <t>Submódulo 2.1 – 13º (décimo terceiro) Salário</t>
    </r>
    <r>
      <rPr>
        <b/>
        <sz val="11"/>
        <color rgb="FF009900"/>
        <rFont val="Arial"/>
      </rPr>
      <t xml:space="preserve"> </t>
    </r>
    <r>
      <rPr>
        <b/>
        <sz val="11"/>
        <color rgb="FF000000"/>
        <rFont val="Arial"/>
      </rPr>
      <t>e Adicional de Férias</t>
    </r>
  </si>
  <si>
    <r>
      <rPr>
        <b/>
        <sz val="11"/>
        <color rgb="FF000000"/>
        <rFont val="Arial"/>
      </rPr>
      <t>13º (décimo terceiro) Salário</t>
    </r>
    <r>
      <rPr>
        <b/>
        <sz val="11"/>
        <color rgb="FFFF3300"/>
        <rFont val="Arial"/>
      </rPr>
      <t xml:space="preserve"> </t>
    </r>
    <r>
      <rPr>
        <b/>
        <sz val="11"/>
        <color rgb="FF000000"/>
        <rFont val="Arial"/>
      </rPr>
      <t>e Adicional de Férias</t>
    </r>
  </si>
  <si>
    <r>
      <rPr>
        <b/>
        <sz val="10"/>
        <color rgb="FF000000"/>
        <rFont val="Arial"/>
      </rPr>
      <t>13º (décimo terceiro) Salário</t>
    </r>
    <r>
      <rPr>
        <b/>
        <sz val="11"/>
        <color rgb="FF000000"/>
        <rFont val="Arial"/>
      </rPr>
      <t xml:space="preserve"> </t>
    </r>
    <r>
      <rPr>
        <b/>
        <sz val="8"/>
        <color rgb="FFFF0000"/>
        <rFont val="Arial"/>
      </rPr>
      <t>Obrigatória a cotação de 8,33% sobre o valor do Módulo 1 – Composição da Remuneração1, conforme Anexo XII da IN 5/17</t>
    </r>
  </si>
  <si>
    <r>
      <rPr>
        <b/>
        <sz val="10"/>
        <color rgb="FF000000"/>
        <rFont val="Arial"/>
      </rPr>
      <t>Adicional de Férias</t>
    </r>
    <r>
      <rPr>
        <b/>
        <sz val="10"/>
        <color rgb="FF009900"/>
        <rFont val="Arial"/>
      </rPr>
      <t xml:space="preserve"> </t>
    </r>
    <r>
      <rPr>
        <b/>
        <sz val="8"/>
        <color rgb="FFFF0000"/>
        <rFont val="Arial"/>
      </rPr>
      <t>Obrigatória a cotação de 3,025% sobre o valor do Módulo 1 – Composição da Remuneração1, conforme Anexo XII da IN 5/17 (Férias + Adicional = 9,075% + 3,025% = 12,10%)</t>
    </r>
  </si>
  <si>
    <r>
      <rPr>
        <b/>
        <sz val="11"/>
        <color rgb="FF000000"/>
        <rFont val="Arial"/>
      </rPr>
      <t xml:space="preserve">Submódulo 2.2 - Encargos Previdenciários (GPS), Fundo de Garantia por Tempo de Serviço (FGTS) e outras contribuições  </t>
    </r>
    <r>
      <rPr>
        <b/>
        <sz val="11"/>
        <color rgb="FF0000FF"/>
        <rFont val="Arial"/>
      </rPr>
      <t>(Base de Cálculo = Módulo 1 (Rem1) + Submódulo 2.1)</t>
    </r>
  </si>
  <si>
    <r>
      <rPr>
        <b/>
        <sz val="11"/>
        <color rgb="FF000000"/>
        <rFont val="Arial"/>
      </rPr>
      <t xml:space="preserve">RAT x FAP 
</t>
    </r>
    <r>
      <rPr>
        <b/>
        <sz val="8"/>
        <color rgb="FFFF0000"/>
        <rFont val="Arial"/>
      </rPr>
      <t>Cálculo do valor: % do RAT x FAP (Fator Acidentário de Prevenção de cada empresa)</t>
    </r>
  </si>
  <si>
    <r>
      <rPr>
        <b/>
        <sz val="10"/>
        <color theme="1"/>
        <rFont val="Arial"/>
      </rPr>
      <t xml:space="preserve">Transporte                                                          </t>
    </r>
    <r>
      <rPr>
        <b/>
        <sz val="10"/>
        <color rgb="FFFF0000"/>
        <rFont val="Arial"/>
      </rPr>
      <t>Cálculo do valor: [(2xVTx30) – (6%xSB)]</t>
    </r>
  </si>
  <si>
    <t>valor do VT vigente em Sapucaia do Sul</t>
  </si>
  <si>
    <r>
      <rPr>
        <b/>
        <sz val="10"/>
        <color theme="1"/>
        <rFont val="Arial"/>
      </rPr>
      <t xml:space="preserve">     </t>
    </r>
    <r>
      <rPr>
        <b/>
        <sz val="10"/>
        <color rgb="FFFF0000"/>
        <rFont val="Arial"/>
      </rPr>
      <t>A.2) Quantidade de passagens por dia por empregado</t>
    </r>
  </si>
  <si>
    <r>
      <rPr>
        <b/>
        <sz val="10"/>
        <color theme="1"/>
        <rFont val="Arial"/>
      </rPr>
      <t xml:space="preserve">Auxílio-Refeição/Alimentação  </t>
    </r>
    <r>
      <rPr>
        <b/>
        <sz val="10"/>
        <color rgb="FFFF0000"/>
        <rFont val="Arial"/>
      </rPr>
      <t>Cálculo do valor = [(30xVA)x(1-0,20)]</t>
    </r>
  </si>
  <si>
    <t xml:space="preserve">     B.1) Valor do Auxílio-Alimentação  (cláusula 14 da CCT 2019/2020)</t>
  </si>
  <si>
    <t>Valor do VA previsto na CCT da categoria</t>
  </si>
  <si>
    <r>
      <rPr>
        <b/>
        <sz val="10"/>
        <color theme="1"/>
        <rFont val="Arial"/>
      </rPr>
      <t xml:space="preserve">     </t>
    </r>
    <r>
      <rPr>
        <b/>
        <sz val="10"/>
        <color rgb="FFFF0000"/>
        <rFont val="Arial"/>
      </rPr>
      <t>B.2) Quantidade de dias do mês de recebimento de auxílio-alimentação</t>
    </r>
  </si>
  <si>
    <t>Contribuição do empregado no VA, conforme CCT</t>
  </si>
  <si>
    <t>Previsão em CCT - inserido)</t>
  </si>
  <si>
    <t>CCT não obriga, se empresa cotar deve apresentar o comprovante de contatação do seguro</t>
  </si>
  <si>
    <t xml:space="preserve">Auxílio-Funeral </t>
  </si>
  <si>
    <r>
      <rPr>
        <b/>
        <sz val="10"/>
        <color rgb="FF000000"/>
        <rFont val="Arial"/>
      </rPr>
      <t>13º (décimo terceiro) Salário</t>
    </r>
    <r>
      <rPr>
        <b/>
        <sz val="10"/>
        <color rgb="FF009933"/>
        <rFont val="Arial"/>
      </rPr>
      <t xml:space="preserve"> </t>
    </r>
    <r>
      <rPr>
        <b/>
        <sz val="10"/>
        <color rgb="FF000000"/>
        <rFont val="Arial"/>
      </rPr>
      <t>e Adicional de Férias</t>
    </r>
  </si>
  <si>
    <r>
      <rPr>
        <b/>
        <sz val="10"/>
        <color theme="1"/>
        <rFont val="Arial"/>
      </rPr>
      <t xml:space="preserve">Aviso Prévio Indenizado     </t>
    </r>
    <r>
      <rPr>
        <b/>
        <sz val="8"/>
        <color rgb="FFFF0000"/>
        <rFont val="Arial"/>
      </rPr>
      <t>Cálculo do valor = [Rem1/12 + 13º/12 + Férias/12 + (1/3xFérias)/12]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</si>
  <si>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corrigiido</t>
  </si>
  <si>
    <t>inserido na planilha</t>
  </si>
  <si>
    <r>
      <rPr>
        <b/>
        <sz val="10"/>
        <color theme="1"/>
        <rFont val="Arial"/>
      </rPr>
      <t xml:space="preserve">Aviso Prévio Trabalhado       </t>
    </r>
    <r>
      <rPr>
        <b/>
        <sz val="10"/>
        <color rgb="FFFF0000"/>
        <rFont val="Arial"/>
      </rPr>
      <t>(</t>
    </r>
    <r>
      <rPr>
        <b/>
        <sz val="9"/>
        <color rgb="FFFF0000"/>
        <rFont val="Arial"/>
      </rPr>
      <t>negociar extinção/redução na 1ª prorrogação)  Cálculo do valor= [(Rem1/30)x7]/</t>
    </r>
    <r>
      <rPr>
        <b/>
        <sz val="11"/>
        <color rgb="FF0000FF"/>
        <rFont val="Arial"/>
      </rPr>
      <t>20</t>
    </r>
    <r>
      <rPr>
        <b/>
        <sz val="9"/>
        <color rgb="FFFF0000"/>
        <rFont val="Arial"/>
      </rPr>
      <t xml:space="preserve"> meses do contratox100% dos empregados - ao final do contrato  </t>
    </r>
  </si>
  <si>
    <r>
      <rPr>
        <b/>
        <sz val="10"/>
        <color rgb="FF009933"/>
        <rFont val="Arial"/>
      </rPr>
      <t>Multa do FGTS sobre o Aviso PrévioTrabalhado e Aviso Prévio Indenizado</t>
    </r>
    <r>
      <rPr>
        <b/>
        <sz val="8"/>
        <color rgb="FF009933"/>
        <rFont val="Arial"/>
      </rPr>
      <t xml:space="preserve">Obrigatória a cotação de 4% (Lei nº 13.932/2019) sobre o valor do Módulo 1 – Composição da Remuneração1, conforme Anexo XII da IN Seges nº 5/2017 </t>
    </r>
  </si>
  <si>
    <r>
      <rPr>
        <b/>
        <sz val="11"/>
        <color rgb="FFFF3300"/>
        <rFont val="Arial"/>
      </rPr>
      <t>Base de cálculo para o Custo de Reposição do Profissional Ausente (substituto): BCCPA = Rem1 + 13º + Férias + 1/3Férias -</t>
    </r>
    <r>
      <rPr>
        <b/>
        <sz val="11"/>
        <color rgb="FF000080"/>
        <rFont val="Arial"/>
      </rPr>
      <t xml:space="preserve"> (exceto a linha “A” que tem % fixo pela conta vinculada e o Afastamento Maternidade1)</t>
    </r>
    <r>
      <rPr>
        <b/>
        <sz val="11"/>
        <color rgb="FFFF0000"/>
        <rFont val="Arial"/>
      </rPr>
      <t xml:space="preserve"> - </t>
    </r>
    <r>
      <rPr>
        <sz val="10"/>
        <color rgb="FF000000"/>
        <rFont val="Arial"/>
      </rPr>
      <t xml:space="preserve">Conforme item 89 do Relatório do Acórdão TCU nº 1.753/2008 do Plenário
</t>
    </r>
    <r>
      <rPr>
        <b/>
        <sz val="10"/>
        <color rgb="FF000000"/>
        <rFont val="Arial"/>
      </rPr>
      <t>OBS A SER EXCLUÍDA:O valor das Férias acima, quando tiver conta vinculada, deve ser o mesmo  do item 4.1.”A” abaixo</t>
    </r>
    <r>
      <rPr>
        <sz val="10"/>
        <color rgb="FF000000"/>
        <rFont val="Arial"/>
      </rPr>
      <t>. Quando não tem conta vinculada não se pode adotar esse procedimento pois se necessita do valor do BCCPA para se calcular as Férias, o que não é o caso da conta vinculada.</t>
    </r>
  </si>
  <si>
    <r>
      <rPr>
        <b/>
        <sz val="10"/>
        <color rgb="FF000000"/>
        <rFont val="Arial"/>
      </rPr>
      <t>Substituto na cobertura de Férias</t>
    </r>
    <r>
      <rPr>
        <b/>
        <sz val="10"/>
        <color rgb="FF009900"/>
        <rFont val="Arial"/>
      </rPr>
      <t xml:space="preserve"> </t>
    </r>
    <r>
      <rPr>
        <b/>
        <sz val="8"/>
        <color rgb="FFFF0000"/>
        <rFont val="Arial"/>
      </rPr>
      <t>Obrigatória a cotação de 9,0755% sobre o valor do Módulo 1 – Composição da Remuneração, conforme Anexo XII da IN 5/17 (Férias + Adicional = 9,075% + 3,025% = 12,10%)</t>
    </r>
  </si>
  <si>
    <r>
      <rPr>
        <b/>
        <sz val="10"/>
        <color theme="1"/>
        <rFont val="Arial"/>
      </rPr>
      <t xml:space="preserve">Substituto na cobertura de Ausências Legais 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/30)x2,96dias]/12</t>
    </r>
  </si>
  <si>
    <r>
      <rPr>
        <b/>
        <sz val="10"/>
        <color theme="1"/>
        <rFont val="Arial"/>
      </rPr>
      <t xml:space="preserve">Substituto na cobertura de Licença-Paternidade
</t>
    </r>
    <r>
      <rPr>
        <b/>
        <sz val="10"/>
        <color rgb="FFFF0000"/>
        <rFont val="Arial"/>
      </rPr>
      <t>Cálculo do valor = 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/30)x5dias]/12}x1,5%</t>
    </r>
  </si>
  <si>
    <r>
      <rPr>
        <b/>
        <sz val="10"/>
        <color theme="1"/>
        <rFont val="Arial"/>
      </rPr>
      <t xml:space="preserve">Substituto na cobertura de Ausência por acidente de trabalho
</t>
    </r>
    <r>
      <rPr>
        <b/>
        <sz val="10"/>
        <color rgb="FFFF0000"/>
        <rFont val="Arial"/>
      </rPr>
      <t>Cálculo do valor  = {[(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/30)x15dias]/12}x0,78%</t>
    </r>
  </si>
  <si>
    <r>
      <rPr>
        <b/>
        <sz val="10"/>
        <color theme="1"/>
        <rFont val="Arial"/>
      </rPr>
      <t xml:space="preserve">Substituto na cobertura de Afastamento Maternidade 
</t>
    </r>
    <r>
      <rPr>
        <b/>
        <sz val="10"/>
        <color rgb="FFFF0000"/>
        <rFont val="Arial"/>
      </rPr>
      <t>Cálculo do valor = {[(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+1/3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)/12]x(4/12)}x2%</t>
    </r>
  </si>
  <si>
    <r>
      <rPr>
        <b/>
        <sz val="10"/>
        <color theme="1"/>
        <rFont val="Arial"/>
      </rPr>
      <t>Substituto na cobertura de Ausência por doença</t>
    </r>
    <r>
      <rPr>
        <b/>
        <sz val="10"/>
        <color rgb="FF0000FF"/>
        <rFont val="Arial"/>
      </rPr>
      <t xml:space="preserve">
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)/30)x3dias]/12 
Incluído por permissão da IN Seges nº 5/2017, Anexo VII-B, item 1.7, alíneas "b" e "c".5.</t>
    </r>
  </si>
  <si>
    <r>
      <rPr>
        <b/>
        <sz val="10"/>
        <color rgb="FF000000"/>
        <rFont val="Arial"/>
      </rPr>
      <t>Substituto na cobertura de Intervalo para repouso ou alimentação</t>
    </r>
    <r>
      <rPr>
        <b/>
        <sz val="10"/>
        <color rgb="FF009900"/>
        <rFont val="Arial"/>
      </rPr>
      <t xml:space="preserve"> </t>
    </r>
    <r>
      <rPr>
        <b/>
        <sz val="10"/>
        <color rgb="FF0000FF"/>
        <rFont val="Arial"/>
      </rPr>
      <t>(Rendição para janta após 22 horas)-</t>
    </r>
    <r>
      <rPr>
        <b/>
        <sz val="10"/>
        <color rgb="FF0000FF"/>
        <rFont val="Arial"/>
      </rPr>
      <t xml:space="preserve">Remuneração do Jantista </t>
    </r>
    <r>
      <rPr>
        <b/>
        <sz val="12"/>
        <color rgb="FF0000FF"/>
        <rFont val="Arial"/>
      </rPr>
      <t xml:space="preserve">- </t>
    </r>
    <r>
      <rPr>
        <b/>
        <sz val="9"/>
        <color rgb="FFFF3300"/>
        <rFont val="Arial"/>
      </rPr>
      <t xml:space="preserve">Cálculo do valor: </t>
    </r>
    <r>
      <rPr>
        <b/>
        <sz val="9"/>
        <color rgb="FF0000FF"/>
        <rFont val="Arial"/>
      </rPr>
      <t>Salário-Base + AN + HNR:</t>
    </r>
    <r>
      <rPr>
        <b/>
        <sz val="9"/>
        <color rgb="FFFF3300"/>
        <rFont val="Arial"/>
      </rPr>
      <t xml:space="preserve"> {[VSH (c/peri) x (</t>
    </r>
    <r>
      <rPr>
        <b/>
        <sz val="9"/>
        <color rgb="FF0000FF"/>
        <rFont val="Arial"/>
      </rPr>
      <t>0,5</t>
    </r>
    <r>
      <rPr>
        <b/>
        <sz val="9"/>
        <color rgb="FFFF3300"/>
        <rFont val="Arial"/>
      </rPr>
      <t xml:space="preserve">h/dia x 1,1428571) x 30 dias x 1,2 (hora + 20% AN)] x 1,2  RSR } </t>
    </r>
  </si>
  <si>
    <r>
      <rPr>
        <b/>
        <sz val="10"/>
        <color theme="1"/>
        <rFont val="Arial"/>
      </rPr>
      <t xml:space="preserve">Adicional de Troca de Uniforme -  </t>
    </r>
    <r>
      <rPr>
        <b/>
        <sz val="10"/>
        <color rgb="FFFF0000"/>
        <rFont val="Arial"/>
      </rPr>
      <t xml:space="preserve">Cálculo do valor: 1/6 do salário-hora por dia com peri = (VSH/6=1,10)x1,3x2x15xDSR = R$ 1,43x2x15x1,2 </t>
    </r>
    <r>
      <rPr>
        <b/>
        <sz val="10"/>
        <color theme="1"/>
        <rFont val="Arial"/>
      </rPr>
      <t xml:space="preserve"> cláusula 33 da CCT 2018/2020 </t>
    </r>
  </si>
  <si>
    <r>
      <rPr>
        <b/>
        <sz val="10"/>
        <color rgb="FF000000"/>
        <rFont val="Arial"/>
      </rPr>
      <t xml:space="preserve">13 (décimo terceiro) Salário, Férias e Adicional de Férias </t>
    </r>
    <r>
      <rPr>
        <b/>
        <sz val="10"/>
        <color rgb="FF0000FF"/>
        <rFont val="Arial"/>
      </rPr>
      <t>do Jantista</t>
    </r>
    <r>
      <rPr>
        <b/>
        <sz val="10"/>
        <color rgb="FF000000"/>
        <rFont val="Arial"/>
      </rPr>
      <t xml:space="preserve"> –</t>
    </r>
    <r>
      <rPr>
        <b/>
        <sz val="10"/>
        <color rgb="FFFF0000"/>
        <rFont val="Arial"/>
      </rPr>
      <t xml:space="preserve"> Cálculo do valor: (Rem+Ad Unif)/12 +  ((Rem+Ad Unif)/3)/12</t>
    </r>
  </si>
  <si>
    <t>Cotação de uniformes</t>
  </si>
  <si>
    <t>Nota: Valores mensais por posto de trabalho</t>
  </si>
  <si>
    <t>retificada a alíquota</t>
  </si>
  <si>
    <r>
      <rPr>
        <sz val="10"/>
        <color rgb="FF009933"/>
        <rFont val="Arial"/>
      </rPr>
      <t xml:space="preserve">  </t>
    </r>
    <r>
      <rPr>
        <b/>
        <sz val="10"/>
        <color rgb="FF009933"/>
        <rFont val="Arial"/>
      </rPr>
      <t xml:space="preserve">a) Cofins </t>
    </r>
  </si>
  <si>
    <t>percentuais do lucro real</t>
  </si>
  <si>
    <r>
      <rPr>
        <sz val="10"/>
        <color rgb="FF009933"/>
        <rFont val="Arial"/>
      </rPr>
      <t xml:space="preserve">  </t>
    </r>
    <r>
      <rPr>
        <b/>
        <sz val="10"/>
        <color rgb="FF009933"/>
        <rFont val="Arial"/>
      </rPr>
      <t>b) PIS</t>
    </r>
  </si>
  <si>
    <r>
      <rPr>
        <b/>
        <sz val="10"/>
        <color theme="1"/>
        <rFont val="Arial"/>
      </rPr>
      <t xml:space="preserve"> c) IRPJ</t>
    </r>
    <r>
      <rPr>
        <b/>
        <sz val="10"/>
        <color rgb="FF0000FF"/>
        <rFont val="Arial"/>
      </rPr>
      <t xml:space="preserve"> </t>
    </r>
  </si>
  <si>
    <t xml:space="preserve"> d) CSLL </t>
  </si>
  <si>
    <t xml:space="preserve">  a) ISS                   (LEI MUNICIPAL Nº 3179 de 2009 - Sapucaia do Sul)</t>
  </si>
  <si>
    <t>Alíquota vigente em Sapucaia do Sul</t>
  </si>
  <si>
    <t xml:space="preserve">12 horas noturnas, de segunda-feira a domingo, envolvendo 2 (dois) vigilantes em turnos de  12 (doze) por 36 (trinta e seis) horas </t>
  </si>
  <si>
    <r>
      <rPr>
        <b/>
        <sz val="14"/>
        <color theme="1"/>
        <rFont val="Arial"/>
      </rPr>
      <t xml:space="preserve">Valor global da proposta </t>
    </r>
    <r>
      <rPr>
        <b/>
        <sz val="10"/>
        <color theme="1"/>
        <rFont val="Arial"/>
      </rPr>
      <t>(valor mensal do serviço x nº de meses do contrato)</t>
    </r>
  </si>
  <si>
    <r>
      <rPr>
        <b/>
        <sz val="10"/>
        <color theme="1"/>
        <rFont val="Arial"/>
      </rPr>
      <t xml:space="preserve">QUANTIDADE DE PESSOAL ALOCADO NA EXECUÇÃO CONTRATUAL (item 6.2.e do Anexo VII da IN nº 5/2017  e </t>
    </r>
    <r>
      <rPr>
        <b/>
        <sz val="10"/>
        <color rgb="FFFF0000"/>
        <rFont val="Arial"/>
      </rPr>
      <t>item 6.5.4.e do edital</t>
    </r>
    <r>
      <rPr>
        <b/>
        <sz val="10"/>
        <color rgb="FF000000"/>
        <rFont val="Arial"/>
      </rPr>
      <t>)</t>
    </r>
  </si>
  <si>
    <r>
      <rPr>
        <b/>
        <sz val="10"/>
        <color theme="1"/>
        <rFont val="Arial"/>
      </rPr>
      <t xml:space="preserve">MATERIAIS, MÁQUINAS E EQUIPAMENTOS ALOCADOS NA EXECUÇÃO CONTRATUAL (item 6.2.f do Anexo VII da IN nº 5/2017  e </t>
    </r>
    <r>
      <rPr>
        <b/>
        <sz val="10"/>
        <color rgb="FFFF0000"/>
        <rFont val="Arial"/>
      </rPr>
      <t>item 6.5.4.f do edital</t>
    </r>
    <r>
      <rPr>
        <b/>
        <sz val="10"/>
        <color rgb="FF000000"/>
        <rFont val="Arial"/>
      </rPr>
      <t>)</t>
    </r>
  </si>
  <si>
    <t>MATERIAIS E EQUIPAMENTOS GERAIS</t>
  </si>
  <si>
    <t>Unidade</t>
  </si>
  <si>
    <t>Quantidade a disponibilizar</t>
  </si>
  <si>
    <t>Depreciação (em meses)</t>
  </si>
  <si>
    <t>Quantidade 20 meses</t>
  </si>
  <si>
    <t>Valor Unitário</t>
  </si>
  <si>
    <t>Custo 20 meses</t>
  </si>
  <si>
    <t>Lanterna recarregável LED</t>
  </si>
  <si>
    <t>Unid.</t>
  </si>
  <si>
    <t>Rádio comunicador codificado privativo com alcance mínimo de áudio em toda a área do Campus. Área de 5 hectares.</t>
  </si>
  <si>
    <t>Par</t>
  </si>
  <si>
    <t>Ponto Eletrônico</t>
  </si>
  <si>
    <t>Livro de ocorrências 50 páginas</t>
  </si>
  <si>
    <t xml:space="preserve">CUSTO DOS EQUIPAMENTOS PARA 20 MESES DE CONTRATO </t>
  </si>
  <si>
    <t xml:space="preserve">CUSTO MENSAL DOS EQUIPAMENTOS </t>
  </si>
  <si>
    <t>UNIFORMES (1 POSTO)</t>
  </si>
  <si>
    <t xml:space="preserve">Quantidade  20 meses </t>
  </si>
  <si>
    <t>Custo 20 meses de contrato</t>
  </si>
  <si>
    <t xml:space="preserve">Calça comprida tecido social/brim (leve), 3 bolsos, numeração 30 ao 48, com fecho. </t>
  </si>
  <si>
    <t>Jaqueta de nylon, impermeável, contendo nome da empresa impresso ou bordado, com forro interno.</t>
  </si>
  <si>
    <t>Camisa social manga comprida contendo o nome da Empresa impresso ou bordado</t>
  </si>
  <si>
    <t>Camisa social manga curta contendo o nome da Empresa impresso ou bordado</t>
  </si>
  <si>
    <t>Blusão grosso de lã de boa qualidade contendo nome da Empresa bordado ou impresso, gola “V”, ou redonda</t>
  </si>
  <si>
    <t>Par de Sapatos com solado antiderrapante, preto</t>
  </si>
  <si>
    <t>Par de meias sociais, cor preta</t>
  </si>
  <si>
    <t>camisetas brancas em algodão, lisas, sem estampas</t>
  </si>
  <si>
    <t>Cinto para calça social, em couro sintético</t>
  </si>
  <si>
    <t>Boné na cor preta</t>
  </si>
  <si>
    <t>Par de botas de chuva</t>
  </si>
  <si>
    <t>Capa de Chuva</t>
  </si>
  <si>
    <t>Máscaras PFF2</t>
  </si>
  <si>
    <t>CUSTO TOTAL DOS UNIFORMES PARA 1 POSTO DE VIGIA</t>
  </si>
  <si>
    <t>CUSTO MENSAL DOS UNIFORMES PARA 1 POSTO DE VIGIA</t>
  </si>
  <si>
    <t>QUADRO RESUMO</t>
  </si>
  <si>
    <t>CUSTO 20 MESES</t>
  </si>
  <si>
    <t>CUSTO MENSAL</t>
  </si>
  <si>
    <t>CUSTO MENSAL/POSTO</t>
  </si>
  <si>
    <t>EQUIPAMENTOS</t>
  </si>
  <si>
    <t>UNIFORMES</t>
  </si>
  <si>
    <t>CUSTO TOTAL</t>
  </si>
  <si>
    <t>TOTAIS</t>
  </si>
  <si>
    <t>Quantidade de vigias por posto de trabalho</t>
  </si>
  <si>
    <t>Quantidade de postos de trabalho</t>
  </si>
  <si>
    <t>OBS.: Pesquisa de preços realizado no Painel de preços do Governo Federal pelo site: http://paineldeprecos.planejamento.gov.br/ e em sites públicos conforme consta nos autos.</t>
  </si>
  <si>
    <t>QUADRO-RESUMO DOS SERVIÇOS - Regime de Tributação: Lucro Real</t>
  </si>
  <si>
    <t xml:space="preserve">Licitação nº: </t>
  </si>
  <si>
    <t>Sapucaia do Sul/|RS</t>
  </si>
  <si>
    <t>Ano do Acordo, Convenção ou Dissídio Coletivo</t>
  </si>
  <si>
    <t xml:space="preserve"> VALOR MENSAL DOS SERVIÇOS</t>
  </si>
  <si>
    <t>Tipo de serviço (A)</t>
  </si>
  <si>
    <t xml:space="preserve">Qtde. de Empregados por Posto (B) </t>
  </si>
  <si>
    <t>Valor Proposto  por Posto  (C)</t>
  </si>
  <si>
    <t xml:space="preserve">Qtde. de  Postos  (D) </t>
  </si>
  <si>
    <t xml:space="preserve">Valor Total do Serviço (E) = (C x D) </t>
  </si>
  <si>
    <t>I</t>
  </si>
  <si>
    <t xml:space="preserve">Serviço de Vigias escala 12x36 Diurna </t>
  </si>
  <si>
    <t>II</t>
  </si>
  <si>
    <t xml:space="preserve">Serviço de Vigias escala 12x36 Noturna </t>
  </si>
  <si>
    <t>Valor Mensal dos Serviços</t>
  </si>
  <si>
    <t xml:space="preserve">QUADRO DEMONSTRATIVO DO VALOR GLOBAL DA PROPOSTA </t>
  </si>
  <si>
    <t>Número de meses do Contrato</t>
  </si>
  <si>
    <r>
      <rPr>
        <b/>
        <sz val="10"/>
        <color theme="1"/>
        <rFont val="Arial"/>
      </rPr>
      <t>Valor Global do Proposta</t>
    </r>
    <r>
      <rPr>
        <sz val="10"/>
        <color theme="1"/>
        <rFont val="Arial"/>
      </rPr>
      <t xml:space="preserve"> (Valor mensal do serviço x  nº de meses do contrato).</t>
    </r>
  </si>
  <si>
    <r>
      <t xml:space="preserve">VIGIA 12 x 36 NOTURNA - </t>
    </r>
    <r>
      <rPr>
        <b/>
        <sz val="16"/>
        <color rgb="FFFF0000"/>
        <rFont val="Arial"/>
      </rPr>
      <t>CONTA VINCULADA</t>
    </r>
  </si>
  <si>
    <t>23164.002628.2021-13</t>
  </si>
  <si>
    <t>Pregão IFSul nº 09/2021</t>
  </si>
  <si>
    <t>MTE RS000152/2021</t>
  </si>
  <si>
    <r>
      <rPr>
        <b/>
        <sz val="18"/>
        <color rgb="FFFF0000"/>
        <rFont val="Arial"/>
      </rPr>
      <t xml:space="preserve">ANEXO </t>
    </r>
    <r>
      <rPr>
        <b/>
        <sz val="18"/>
        <color theme="1"/>
        <rFont val="Arial"/>
      </rPr>
      <t xml:space="preserve"> </t>
    </r>
    <r>
      <rPr>
        <b/>
        <sz val="18"/>
        <color rgb="FFFF0000"/>
        <rFont val="Arial"/>
      </rPr>
      <t xml:space="preserve">do Pregão nº 9/2021 – </t>
    </r>
    <r>
      <rPr>
        <b/>
        <sz val="18"/>
        <color rgb="FF0000FF"/>
        <rFont val="Arial"/>
      </rPr>
      <t xml:space="preserve">CONTA VINCULADA
</t>
    </r>
    <r>
      <rPr>
        <b/>
        <sz val="18"/>
        <color rgb="FF000000"/>
        <rFont val="Arial"/>
      </rPr>
      <t xml:space="preserve">MODELO DE PLANILHA DE CUSTOS E FORMAÇÃO DE PREÇOS </t>
    </r>
    <r>
      <rPr>
        <b/>
        <sz val="18"/>
        <color rgb="FF800080"/>
        <rFont val="Arial"/>
      </rPr>
      <t xml:space="preserve"> </t>
    </r>
    <r>
      <rPr>
        <b/>
        <sz val="18"/>
        <color theme="1"/>
        <rFont val="Arial"/>
      </rPr>
      <t xml:space="preserve"> </t>
    </r>
  </si>
  <si>
    <r>
      <rPr>
        <b/>
        <sz val="18"/>
        <color rgb="FFFF0000"/>
        <rFont val="Arial"/>
      </rPr>
      <t>Pregão IFSul nº 9/2021 - Câmpus Sapucaia do Sul</t>
    </r>
    <r>
      <rPr>
        <b/>
        <sz val="18"/>
        <color rgb="FF0000FF"/>
        <rFont val="Arial"/>
      </rPr>
      <t xml:space="preserve">
</t>
    </r>
    <r>
      <rPr>
        <b/>
        <sz val="18"/>
        <color theme="1"/>
        <rFont val="Arial"/>
      </rPr>
      <t xml:space="preserve">PLANILHA DE CUSTOS E FORMAÇÃO DE PREÇOS </t>
    </r>
    <r>
      <rPr>
        <b/>
        <sz val="18"/>
        <color rgb="FF800080"/>
        <rFont val="Arial"/>
      </rPr>
      <t xml:space="preserve"> </t>
    </r>
  </si>
  <si>
    <t>Dia: 04/01/2022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</si>
</sst>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&quot;R$ &quot;* #,##0.00_);_(&quot;R$ &quot;* \(#,##0.00\);_(&quot;R$ &quot;* \-??_);_(@_)"/>
    <numFmt numFmtId="165" formatCode="&quot;R$ &quot;#,##0.00"/>
    <numFmt numFmtId="166" formatCode="0.000%"/>
    <numFmt numFmtId="167" formatCode="0.0000"/>
    <numFmt numFmtId="168" formatCode="0.0000%"/>
    <numFmt numFmtId="169" formatCode="_(* #,##0.00_);_(* \(#,##0.00\);_(* \-??_);_(@_)"/>
    <numFmt numFmtId="170" formatCode="0.0"/>
    <numFmt numFmtId="171" formatCode="_(&quot;R$ &quot;* #,##0.00_);_(&quot;R$ &quot;* \(#,##0.00\);_(&quot;R$ &quot;* &quot;-&quot;??_);_(@_)"/>
    <numFmt numFmtId="172" formatCode="_-&quot;R$&quot;\ * #,##0.00_-;\-&quot;R$&quot;\ * #,##0.00_-;_-&quot;R$&quot;\ * &quot;-&quot;??_-;_-@"/>
  </numFmts>
  <fonts count="51" x14ac:knownFonts="1">
    <font>
      <sz val="10"/>
      <color rgb="FF000000"/>
      <name val="Arial"/>
    </font>
    <font>
      <sz val="9"/>
      <color theme="1"/>
      <name val="Arial"/>
    </font>
    <font>
      <b/>
      <sz val="15"/>
      <color rgb="FF800080"/>
      <name val="Arial"/>
    </font>
    <font>
      <b/>
      <sz val="18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10"/>
      <color rgb="FFFF0000"/>
      <name val="Arial"/>
    </font>
    <font>
      <b/>
      <sz val="11"/>
      <color theme="1"/>
      <name val="Arial"/>
    </font>
    <font>
      <b/>
      <sz val="15"/>
      <color theme="1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b/>
      <sz val="11"/>
      <color rgb="FFFF0000"/>
      <name val="Arial"/>
    </font>
    <font>
      <b/>
      <sz val="9"/>
      <color rgb="FF0000FF"/>
      <name val="Arial"/>
    </font>
    <font>
      <b/>
      <sz val="12"/>
      <color theme="1"/>
      <name val="Arial"/>
    </font>
    <font>
      <b/>
      <sz val="10"/>
      <color rgb="FF009933"/>
      <name val="Arial"/>
    </font>
    <font>
      <sz val="9"/>
      <color rgb="FF009933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b/>
      <sz val="12"/>
      <color rgb="FF006B6B"/>
      <name val="Arial"/>
    </font>
    <font>
      <sz val="10"/>
      <color theme="1"/>
      <name val="Arial"/>
    </font>
    <font>
      <sz val="9"/>
      <color rgb="FF000000"/>
      <name val="Arial"/>
    </font>
    <font>
      <b/>
      <sz val="10"/>
      <color rgb="FF009900"/>
      <name val="Arial"/>
    </font>
    <font>
      <b/>
      <sz val="11"/>
      <color rgb="FFFF3300"/>
      <name val="Arial"/>
    </font>
    <font>
      <sz val="9"/>
      <color rgb="FF009900"/>
      <name val="Arial"/>
    </font>
    <font>
      <b/>
      <sz val="9"/>
      <color theme="1"/>
      <name val="Arial"/>
    </font>
    <font>
      <sz val="10"/>
      <color rgb="FF009933"/>
      <name val="Arial"/>
    </font>
    <font>
      <b/>
      <sz val="14"/>
      <color theme="1"/>
      <name val="Arial"/>
    </font>
    <font>
      <b/>
      <sz val="11"/>
      <color rgb="FF009933"/>
      <name val="Arial"/>
    </font>
    <font>
      <b/>
      <sz val="9"/>
      <color rgb="FFFF0000"/>
      <name val="Arial"/>
    </font>
    <font>
      <sz val="10"/>
      <color rgb="FFFF0000"/>
      <name val="Arial"/>
    </font>
    <font>
      <b/>
      <sz val="12"/>
      <color rgb="FFFF0000"/>
      <name val="Arial"/>
    </font>
    <font>
      <b/>
      <sz val="14"/>
      <color rgb="FFFF0000"/>
      <name val="Arial"/>
    </font>
    <font>
      <sz val="10"/>
      <color theme="1"/>
      <name val="Calibri"/>
    </font>
    <font>
      <sz val="11"/>
      <color theme="1"/>
      <name val="Arial"/>
    </font>
    <font>
      <b/>
      <sz val="10"/>
      <color rgb="FF2323DC"/>
      <name val="Arial"/>
    </font>
    <font>
      <b/>
      <sz val="14"/>
      <color rgb="FF800080"/>
      <name val="Arial"/>
    </font>
    <font>
      <b/>
      <sz val="15"/>
      <color rgb="FFFF0000"/>
      <name val="Arial"/>
    </font>
    <font>
      <b/>
      <sz val="18"/>
      <color rgb="FFFF0000"/>
      <name val="Arial"/>
    </font>
    <font>
      <b/>
      <sz val="18"/>
      <color rgb="FF0000FF"/>
      <name val="Arial"/>
    </font>
    <font>
      <b/>
      <sz val="18"/>
      <color rgb="FF800080"/>
      <name val="Arial"/>
    </font>
    <font>
      <b/>
      <sz val="11"/>
      <color rgb="FF0000FF"/>
      <name val="Arial"/>
    </font>
    <font>
      <b/>
      <sz val="11"/>
      <color rgb="FF009900"/>
      <name val="Arial"/>
    </font>
    <font>
      <b/>
      <sz val="8"/>
      <color rgb="FFFF0000"/>
      <name val="Arial"/>
    </font>
    <font>
      <b/>
      <sz val="11"/>
      <color rgb="FF000080"/>
      <name val="Arial"/>
    </font>
    <font>
      <b/>
      <sz val="10"/>
      <color rgb="FFFF3300"/>
      <name val="Arial"/>
    </font>
    <font>
      <b/>
      <sz val="16"/>
      <color rgb="FFFF0000"/>
      <name val="Arial"/>
    </font>
    <font>
      <b/>
      <sz val="9"/>
      <color rgb="FF009933"/>
      <name val="Arial"/>
    </font>
    <font>
      <b/>
      <sz val="8"/>
      <color rgb="FF009933"/>
      <name val="Arial"/>
    </font>
    <font>
      <b/>
      <sz val="12"/>
      <color rgb="FF0000FF"/>
      <name val="Arial"/>
    </font>
    <font>
      <b/>
      <sz val="9"/>
      <color rgb="FFFF3300"/>
      <name val="Arial"/>
    </font>
    <font>
      <b/>
      <sz val="18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3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7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4" fillId="0" borderId="5" xfId="0" applyNumberFormat="1" applyFont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vertical="center"/>
    </xf>
    <xf numFmtId="10" fontId="14" fillId="0" borderId="5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4" fontId="7" fillId="3" borderId="5" xfId="0" applyNumberFormat="1" applyFont="1" applyFill="1" applyBorder="1" applyAlignment="1">
      <alignment vertical="center"/>
    </xf>
    <xf numFmtId="0" fontId="15" fillId="0" borderId="0" xfId="0" applyFont="1"/>
    <xf numFmtId="4" fontId="1" fillId="0" borderId="0" xfId="0" applyNumberFormat="1" applyFont="1"/>
    <xf numFmtId="4" fontId="7" fillId="3" borderId="5" xfId="0" applyNumberFormat="1" applyFont="1" applyFill="1" applyBorder="1" applyAlignment="1">
      <alignment horizontal="right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10" fontId="17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right" vertical="center" wrapText="1"/>
    </xf>
    <xf numFmtId="166" fontId="17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/>
    </xf>
    <xf numFmtId="4" fontId="4" fillId="3" borderId="5" xfId="0" applyNumberFormat="1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9" fontId="4" fillId="0" borderId="5" xfId="0" applyNumberFormat="1" applyFont="1" applyBorder="1" applyAlignment="1">
      <alignment horizontal="left" vertical="center" wrapText="1"/>
    </xf>
    <xf numFmtId="167" fontId="4" fillId="0" borderId="5" xfId="0" applyNumberFormat="1" applyFont="1" applyBorder="1" applyAlignment="1">
      <alignment horizontal="left" vertical="center" wrapText="1"/>
    </xf>
    <xf numFmtId="168" fontId="4" fillId="0" borderId="5" xfId="0" applyNumberFormat="1" applyFont="1" applyBorder="1" applyAlignment="1">
      <alignment horizontal="right" vertical="center"/>
    </xf>
    <xf numFmtId="168" fontId="4" fillId="3" borderId="5" xfId="0" applyNumberFormat="1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right" vertical="center"/>
    </xf>
    <xf numFmtId="0" fontId="19" fillId="5" borderId="10" xfId="0" applyFont="1" applyFill="1" applyBorder="1" applyAlignment="1">
      <alignment horizontal="right" vertical="center"/>
    </xf>
    <xf numFmtId="10" fontId="4" fillId="5" borderId="10" xfId="0" applyNumberFormat="1" applyFont="1" applyFill="1" applyBorder="1" applyAlignment="1">
      <alignment horizontal="right" vertical="center"/>
    </xf>
    <xf numFmtId="4" fontId="4" fillId="5" borderId="11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5" fontId="14" fillId="0" borderId="5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vertical="center"/>
    </xf>
    <xf numFmtId="10" fontId="6" fillId="0" borderId="2" xfId="0" applyNumberFormat="1" applyFont="1" applyBorder="1" applyAlignment="1">
      <alignment vertical="center"/>
    </xf>
    <xf numFmtId="10" fontId="14" fillId="0" borderId="2" xfId="0" applyNumberFormat="1" applyFont="1" applyBorder="1" applyAlignment="1">
      <alignment vertical="center"/>
    </xf>
    <xf numFmtId="4" fontId="1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9" fillId="3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7" fillId="3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right" vertical="center"/>
    </xf>
    <xf numFmtId="0" fontId="17" fillId="3" borderId="5" xfId="0" applyFont="1" applyFill="1" applyBorder="1" applyAlignment="1">
      <alignment horizontal="center" vertical="center"/>
    </xf>
    <xf numFmtId="4" fontId="17" fillId="3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"/>
    </xf>
    <xf numFmtId="4" fontId="9" fillId="0" borderId="5" xfId="0" applyNumberFormat="1" applyFont="1" applyBorder="1" applyAlignment="1">
      <alignment horizontal="right"/>
    </xf>
    <xf numFmtId="4" fontId="9" fillId="3" borderId="5" xfId="0" applyNumberFormat="1" applyFont="1" applyFill="1" applyBorder="1" applyAlignment="1">
      <alignment horizontal="right" vertical="center"/>
    </xf>
    <xf numFmtId="4" fontId="25" fillId="0" borderId="5" xfId="0" applyNumberFormat="1" applyFont="1" applyBorder="1" applyAlignment="1">
      <alignment horizontal="right" vertical="center"/>
    </xf>
    <xf numFmtId="4" fontId="25" fillId="0" borderId="5" xfId="0" applyNumberFormat="1" applyFont="1" applyBorder="1" applyAlignment="1">
      <alignment horizontal="right" vertical="center" wrapText="1"/>
    </xf>
    <xf numFmtId="4" fontId="14" fillId="0" borderId="5" xfId="0" applyNumberFormat="1" applyFont="1" applyBorder="1" applyAlignment="1">
      <alignment horizontal="right" vertical="center" wrapText="1"/>
    </xf>
    <xf numFmtId="4" fontId="14" fillId="3" borderId="5" xfId="0" applyNumberFormat="1" applyFont="1" applyFill="1" applyBorder="1" applyAlignment="1">
      <alignment horizontal="right" vertical="center" wrapText="1"/>
    </xf>
    <xf numFmtId="0" fontId="26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10" fontId="14" fillId="0" borderId="5" xfId="0" applyNumberFormat="1" applyFont="1" applyBorder="1" applyAlignment="1">
      <alignment horizontal="right" vertical="center"/>
    </xf>
    <xf numFmtId="10" fontId="6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0" fontId="14" fillId="0" borderId="5" xfId="0" applyNumberFormat="1" applyFont="1" applyBorder="1" applyAlignment="1">
      <alignment horizontal="right" vertical="center" wrapText="1"/>
    </xf>
    <xf numFmtId="4" fontId="14" fillId="0" borderId="5" xfId="0" applyNumberFormat="1" applyFont="1" applyBorder="1"/>
    <xf numFmtId="10" fontId="4" fillId="0" borderId="5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/>
    <xf numFmtId="10" fontId="6" fillId="0" borderId="5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 wrapText="1"/>
    </xf>
    <xf numFmtId="0" fontId="1" fillId="3" borderId="1" xfId="0" applyFont="1" applyFill="1" applyBorder="1"/>
    <xf numFmtId="49" fontId="4" fillId="0" borderId="2" xfId="0" applyNumberFormat="1" applyFont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169" fontId="6" fillId="0" borderId="0" xfId="0" applyNumberFormat="1" applyFont="1" applyAlignment="1">
      <alignment horizontal="left"/>
    </xf>
    <xf numFmtId="169" fontId="6" fillId="2" borderId="1" xfId="0" applyNumberFormat="1" applyFont="1" applyFill="1" applyBorder="1" applyAlignment="1">
      <alignment horizontal="left"/>
    </xf>
    <xf numFmtId="169" fontId="1" fillId="0" borderId="0" xfId="0" applyNumberFormat="1" applyFont="1"/>
    <xf numFmtId="169" fontId="1" fillId="0" borderId="0" xfId="0" applyNumberFormat="1" applyFont="1" applyAlignment="1">
      <alignment vertical="center"/>
    </xf>
    <xf numFmtId="3" fontId="4" fillId="3" borderId="5" xfId="0" applyNumberFormat="1" applyFont="1" applyFill="1" applyBorder="1" applyAlignment="1">
      <alignment horizontal="center" vertical="center" wrapText="1"/>
    </xf>
    <xf numFmtId="3" fontId="30" fillId="3" borderId="5" xfId="0" applyNumberFormat="1" applyFont="1" applyFill="1" applyBorder="1" applyAlignment="1">
      <alignment horizontal="center" vertical="center" wrapText="1"/>
    </xf>
    <xf numFmtId="4" fontId="32" fillId="0" borderId="0" xfId="0" applyNumberFormat="1" applyFont="1"/>
    <xf numFmtId="0" fontId="15" fillId="0" borderId="0" xfId="0" applyFont="1" applyAlignment="1">
      <alignment wrapText="1"/>
    </xf>
    <xf numFmtId="0" fontId="8" fillId="6" borderId="26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169" fontId="4" fillId="6" borderId="2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3" fillId="0" borderId="5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70" fontId="19" fillId="0" borderId="26" xfId="0" applyNumberFormat="1" applyFont="1" applyBorder="1" applyAlignment="1">
      <alignment horizontal="center" vertical="center"/>
    </xf>
    <xf numFmtId="171" fontId="33" fillId="0" borderId="5" xfId="0" applyNumberFormat="1" applyFont="1" applyBorder="1" applyAlignment="1">
      <alignment horizontal="center" vertical="center"/>
    </xf>
    <xf numFmtId="169" fontId="19" fillId="0" borderId="26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3" fillId="0" borderId="5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4" fontId="4" fillId="6" borderId="26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169" fontId="19" fillId="0" borderId="0" xfId="0" applyNumberFormat="1" applyFont="1" applyAlignment="1">
      <alignment horizontal="right" vertical="center"/>
    </xf>
    <xf numFmtId="0" fontId="26" fillId="6" borderId="26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171" fontId="19" fillId="0" borderId="5" xfId="0" applyNumberFormat="1" applyFont="1" applyBorder="1" applyAlignment="1">
      <alignment horizontal="center" vertical="center"/>
    </xf>
    <xf numFmtId="172" fontId="19" fillId="0" borderId="26" xfId="0" applyNumberFormat="1" applyFont="1" applyBorder="1" applyAlignment="1">
      <alignment horizontal="right" vertical="center"/>
    </xf>
    <xf numFmtId="0" fontId="19" fillId="4" borderId="5" xfId="0" applyFont="1" applyFill="1" applyBorder="1" applyAlignment="1">
      <alignment horizontal="center" vertical="center"/>
    </xf>
    <xf numFmtId="171" fontId="19" fillId="0" borderId="5" xfId="0" applyNumberFormat="1" applyFont="1" applyBorder="1" applyAlignment="1">
      <alignment horizontal="center" vertical="center"/>
    </xf>
    <xf numFmtId="4" fontId="4" fillId="6" borderId="26" xfId="0" applyNumberFormat="1" applyFont="1" applyFill="1" applyBorder="1" applyAlignment="1">
      <alignment horizontal="right" vertical="center"/>
    </xf>
    <xf numFmtId="0" fontId="8" fillId="6" borderId="26" xfId="0" applyFont="1" applyFill="1" applyBorder="1" applyAlignment="1">
      <alignment horizontal="center" vertical="center"/>
    </xf>
    <xf numFmtId="4" fontId="4" fillId="7" borderId="26" xfId="0" applyNumberFormat="1" applyFont="1" applyFill="1" applyBorder="1" applyAlignment="1">
      <alignment vertical="center"/>
    </xf>
    <xf numFmtId="4" fontId="4" fillId="7" borderId="28" xfId="0" applyNumberFormat="1" applyFont="1" applyFill="1" applyBorder="1" applyAlignment="1">
      <alignment vertical="center"/>
    </xf>
    <xf numFmtId="4" fontId="19" fillId="0" borderId="0" xfId="0" applyNumberFormat="1" applyFont="1" applyAlignment="1">
      <alignment vertical="center"/>
    </xf>
    <xf numFmtId="4" fontId="4" fillId="7" borderId="26" xfId="0" applyNumberFormat="1" applyFont="1" applyFill="1" applyBorder="1" applyAlignment="1">
      <alignment horizontal="left" vertical="center"/>
    </xf>
    <xf numFmtId="4" fontId="4" fillId="7" borderId="28" xfId="0" applyNumberFormat="1" applyFont="1" applyFill="1" applyBorder="1" applyAlignment="1">
      <alignment horizontal="right" vertical="center"/>
    </xf>
    <xf numFmtId="4" fontId="4" fillId="7" borderId="29" xfId="0" applyNumberFormat="1" applyFont="1" applyFill="1" applyBorder="1" applyAlignment="1">
      <alignment horizontal="right" vertical="center"/>
    </xf>
    <xf numFmtId="169" fontId="4" fillId="7" borderId="28" xfId="0" applyNumberFormat="1" applyFont="1" applyFill="1" applyBorder="1" applyAlignment="1">
      <alignment horizontal="center" vertical="center"/>
    </xf>
    <xf numFmtId="169" fontId="4" fillId="7" borderId="29" xfId="0" applyNumberFormat="1" applyFont="1" applyFill="1" applyBorder="1" applyAlignment="1">
      <alignment horizontal="center" vertical="center"/>
    </xf>
    <xf numFmtId="169" fontId="4" fillId="6" borderId="28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34" fillId="0" borderId="0" xfId="0" applyNumberFormat="1" applyFont="1" applyAlignment="1">
      <alignment horizontal="right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164" fontId="19" fillId="0" borderId="26" xfId="0" applyNumberFormat="1" applyFont="1" applyBorder="1" applyAlignment="1">
      <alignment horizontal="right" vertical="center"/>
    </xf>
    <xf numFmtId="3" fontId="19" fillId="0" borderId="26" xfId="0" applyNumberFormat="1" applyFont="1" applyBorder="1" applyAlignment="1">
      <alignment horizontal="center" vertical="center"/>
    </xf>
    <xf numFmtId="164" fontId="19" fillId="0" borderId="37" xfId="0" applyNumberFormat="1" applyFont="1" applyBorder="1" applyAlignment="1">
      <alignment horizontal="right" vertical="center"/>
    </xf>
    <xf numFmtId="164" fontId="19" fillId="0" borderId="0" xfId="0" applyNumberFormat="1" applyFont="1"/>
    <xf numFmtId="0" fontId="19" fillId="0" borderId="38" xfId="0" applyFont="1" applyBorder="1" applyAlignment="1">
      <alignment horizontal="center" vertical="center"/>
    </xf>
    <xf numFmtId="164" fontId="4" fillId="0" borderId="44" xfId="0" applyNumberFormat="1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19" fillId="0" borderId="48" xfId="0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right" vertical="center"/>
    </xf>
    <xf numFmtId="1" fontId="6" fillId="0" borderId="52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164" fontId="6" fillId="0" borderId="44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/>
    <xf numFmtId="49" fontId="4" fillId="3" borderId="2" xfId="0" applyNumberFormat="1" applyFont="1" applyFill="1" applyBorder="1" applyAlignment="1">
      <alignment horizontal="right" vertical="center" wrapText="1"/>
    </xf>
    <xf numFmtId="0" fontId="5" fillId="0" borderId="6" xfId="0" applyFont="1" applyBorder="1"/>
    <xf numFmtId="49" fontId="4" fillId="5" borderId="2" xfId="0" applyNumberFormat="1" applyFont="1" applyFill="1" applyBorder="1" applyAlignment="1">
      <alignment horizontal="left" vertical="center" wrapText="1"/>
    </xf>
    <xf numFmtId="0" fontId="5" fillId="0" borderId="4" xfId="0" applyFont="1" applyBorder="1"/>
    <xf numFmtId="4" fontId="4" fillId="3" borderId="2" xfId="0" applyNumberFormat="1" applyFont="1" applyFill="1" applyBorder="1" applyAlignment="1">
      <alignment horizontal="center" vertical="center" wrapText="1"/>
    </xf>
    <xf numFmtId="4" fontId="30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/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right" vertical="center"/>
    </xf>
    <xf numFmtId="0" fontId="29" fillId="5" borderId="2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25" xfId="0" applyFont="1" applyBorder="1"/>
    <xf numFmtId="0" fontId="4" fillId="0" borderId="2" xfId="0" applyFont="1" applyBorder="1" applyAlignment="1">
      <alignment horizontal="left" vertical="top"/>
    </xf>
    <xf numFmtId="0" fontId="31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21" xfId="0" applyFont="1" applyBorder="1"/>
    <xf numFmtId="0" fontId="26" fillId="0" borderId="2" xfId="0" applyFont="1" applyBorder="1" applyAlignment="1">
      <alignment horizontal="left" vertical="center" wrapText="1"/>
    </xf>
    <xf numFmtId="0" fontId="26" fillId="5" borderId="14" xfId="0" applyFont="1" applyFill="1" applyBorder="1" applyAlignment="1">
      <alignment horizontal="left" vertical="center" wrapText="1"/>
    </xf>
    <xf numFmtId="165" fontId="31" fillId="0" borderId="2" xfId="0" applyNumberFormat="1" applyFont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4" fillId="5" borderId="15" xfId="0" applyFont="1" applyFill="1" applyBorder="1" applyAlignment="1">
      <alignment horizontal="right" vertical="center"/>
    </xf>
    <xf numFmtId="0" fontId="5" fillId="0" borderId="16" xfId="0" applyFont="1" applyBorder="1"/>
    <xf numFmtId="0" fontId="5" fillId="0" borderId="17" xfId="0" applyFont="1" applyBorder="1"/>
    <xf numFmtId="0" fontId="1" fillId="0" borderId="12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/>
    </xf>
    <xf numFmtId="165" fontId="31" fillId="0" borderId="2" xfId="0" applyNumberFormat="1" applyFont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/>
    <xf numFmtId="0" fontId="1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/>
    <xf numFmtId="0" fontId="28" fillId="0" borderId="0" xfId="0" applyFont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4" fontId="26" fillId="5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/>
    </xf>
    <xf numFmtId="0" fontId="14" fillId="3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21" fillId="5" borderId="2" xfId="0" applyFont="1" applyFill="1" applyBorder="1" applyAlignment="1">
      <alignment horizontal="right" vertical="center"/>
    </xf>
    <xf numFmtId="0" fontId="16" fillId="0" borderId="2" xfId="0" applyFont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9" fillId="5" borderId="2" xfId="0" applyFont="1" applyFill="1" applyBorder="1" applyAlignment="1">
      <alignment horizontal="right" vertical="center"/>
    </xf>
    <xf numFmtId="0" fontId="17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3" fillId="5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/>
    </xf>
    <xf numFmtId="10" fontId="6" fillId="0" borderId="2" xfId="0" applyNumberFormat="1" applyFont="1" applyBorder="1" applyAlignment="1">
      <alignment horizontal="left" vertical="center" wrapText="1"/>
    </xf>
    <xf numFmtId="0" fontId="18" fillId="5" borderId="2" xfId="0" applyFont="1" applyFill="1" applyBorder="1" applyAlignment="1">
      <alignment horizontal="right" vertical="center"/>
    </xf>
    <xf numFmtId="0" fontId="17" fillId="0" borderId="2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/>
    </xf>
    <xf numFmtId="4" fontId="6" fillId="0" borderId="2" xfId="0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right" vertical="center" wrapText="1"/>
    </xf>
    <xf numFmtId="165" fontId="10" fillId="0" borderId="2" xfId="0" applyNumberFormat="1" applyFont="1" applyBorder="1" applyAlignment="1">
      <alignment horizontal="right" vertical="center"/>
    </xf>
    <xf numFmtId="14" fontId="11" fillId="0" borderId="2" xfId="0" applyNumberFormat="1" applyFont="1" applyBorder="1" applyAlignment="1">
      <alignment horizontal="right" vertical="center" wrapText="1"/>
    </xf>
    <xf numFmtId="14" fontId="12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7" fillId="5" borderId="2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wrapText="1"/>
    </xf>
    <xf numFmtId="0" fontId="13" fillId="7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4" fillId="7" borderId="15" xfId="0" applyNumberFormat="1" applyFont="1" applyFill="1" applyBorder="1" applyAlignment="1">
      <alignment horizontal="right" vertical="center"/>
    </xf>
    <xf numFmtId="169" fontId="4" fillId="7" borderId="15" xfId="0" applyNumberFormat="1" applyFont="1" applyFill="1" applyBorder="1" applyAlignment="1">
      <alignment horizontal="center" vertical="center"/>
    </xf>
    <xf numFmtId="0" fontId="5" fillId="0" borderId="27" xfId="0" applyFont="1" applyBorder="1"/>
    <xf numFmtId="4" fontId="4" fillId="0" borderId="15" xfId="0" applyNumberFormat="1" applyFont="1" applyBorder="1" applyAlignment="1">
      <alignment horizontal="center" vertical="center"/>
    </xf>
    <xf numFmtId="169" fontId="19" fillId="0" borderId="15" xfId="0" applyNumberFormat="1" applyFont="1" applyBorder="1" applyAlignment="1">
      <alignment horizontal="center" vertical="center"/>
    </xf>
    <xf numFmtId="4" fontId="4" fillId="7" borderId="15" xfId="0" applyNumberFormat="1" applyFont="1" applyFill="1" applyBorder="1" applyAlignment="1">
      <alignment horizontal="center" vertical="center"/>
    </xf>
    <xf numFmtId="4" fontId="4" fillId="6" borderId="15" xfId="0" applyNumberFormat="1" applyFont="1" applyFill="1" applyBorder="1" applyAlignment="1">
      <alignment horizontal="right" vertical="center"/>
    </xf>
    <xf numFmtId="0" fontId="4" fillId="6" borderId="15" xfId="0" applyFont="1" applyFill="1" applyBorder="1" applyAlignment="1">
      <alignment horizontal="right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left" vertical="center"/>
    </xf>
    <xf numFmtId="0" fontId="5" fillId="0" borderId="42" xfId="0" applyFont="1" applyBorder="1"/>
    <xf numFmtId="0" fontId="4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5" fillId="0" borderId="31" xfId="0" applyFont="1" applyBorder="1"/>
    <xf numFmtId="0" fontId="5" fillId="0" borderId="32" xfId="0" applyFont="1" applyBorder="1"/>
    <xf numFmtId="0" fontId="4" fillId="0" borderId="3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5" fillId="0" borderId="40" xfId="0" applyFont="1" applyBorder="1"/>
    <xf numFmtId="0" fontId="4" fillId="0" borderId="41" xfId="0" applyFont="1" applyBorder="1" applyAlignment="1">
      <alignment horizontal="center" vertical="center"/>
    </xf>
    <xf numFmtId="0" fontId="5" fillId="0" borderId="43" xfId="0" applyFont="1" applyBorder="1"/>
    <xf numFmtId="14" fontId="6" fillId="0" borderId="15" xfId="0" applyNumberFormat="1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left" vertical="center"/>
    </xf>
    <xf numFmtId="0" fontId="5" fillId="0" borderId="51" xfId="0" applyFont="1" applyBorder="1"/>
    <xf numFmtId="0" fontId="7" fillId="3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6</xdr:row>
      <xdr:rowOff>28575</xdr:rowOff>
    </xdr:from>
    <xdr:ext cx="9601200" cy="27527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0"/>
  <sheetViews>
    <sheetView workbookViewId="0">
      <selection activeCell="J14" sqref="J14"/>
    </sheetView>
  </sheetViews>
  <sheetFormatPr defaultColWidth="14.42578125" defaultRowHeight="15" customHeight="1" x14ac:dyDescent="0.2"/>
  <cols>
    <col min="1" max="1" width="15.28515625" customWidth="1"/>
    <col min="2" max="2" width="11.140625" customWidth="1"/>
    <col min="3" max="3" width="13.28515625" customWidth="1"/>
    <col min="4" max="4" width="10.140625" customWidth="1"/>
    <col min="5" max="5" width="12.42578125" customWidth="1"/>
    <col min="6" max="6" width="11.28515625" customWidth="1"/>
    <col min="7" max="7" width="19.7109375" customWidth="1"/>
    <col min="8" max="8" width="36.5703125" customWidth="1"/>
    <col min="9" max="9" width="14.5703125" customWidth="1"/>
    <col min="10" max="10" width="45.85546875" customWidth="1"/>
    <col min="11" max="11" width="11.140625" customWidth="1"/>
    <col min="12" max="12" width="7.42578125" customWidth="1"/>
    <col min="13" max="13" width="6.5703125" customWidth="1"/>
    <col min="14" max="15" width="9.28515625" customWidth="1"/>
    <col min="16" max="30" width="9.140625" customWidth="1"/>
  </cols>
  <sheetData>
    <row r="1" spans="1:30" ht="12" customHeight="1" x14ac:dyDescent="0.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2.25" customHeight="1" x14ac:dyDescent="0.2">
      <c r="A2" s="285" t="s">
        <v>0</v>
      </c>
      <c r="B2" s="176"/>
      <c r="C2" s="176"/>
      <c r="D2" s="176"/>
      <c r="E2" s="176"/>
      <c r="F2" s="176"/>
      <c r="G2" s="176"/>
      <c r="H2" s="176"/>
      <c r="I2" s="17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51" customHeight="1" x14ac:dyDescent="0.2">
      <c r="A3" s="286" t="s">
        <v>333</v>
      </c>
      <c r="B3" s="176"/>
      <c r="C3" s="176"/>
      <c r="D3" s="176"/>
      <c r="E3" s="176"/>
      <c r="F3" s="176"/>
      <c r="G3" s="176"/>
      <c r="H3" s="176"/>
      <c r="I3" s="17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customHeight="1" x14ac:dyDescent="0.2">
      <c r="A4" s="220" t="s">
        <v>1</v>
      </c>
      <c r="B4" s="168"/>
      <c r="C4" s="168"/>
      <c r="D4" s="168"/>
      <c r="E4" s="172"/>
      <c r="F4" s="279" t="s">
        <v>329</v>
      </c>
      <c r="G4" s="168"/>
      <c r="H4" s="168"/>
      <c r="I4" s="17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 x14ac:dyDescent="0.2">
      <c r="A5" s="220" t="s">
        <v>2</v>
      </c>
      <c r="B5" s="168"/>
      <c r="C5" s="168"/>
      <c r="D5" s="168"/>
      <c r="E5" s="172"/>
      <c r="F5" s="279" t="s">
        <v>330</v>
      </c>
      <c r="G5" s="168"/>
      <c r="H5" s="168"/>
      <c r="I5" s="17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.25" customHeight="1" x14ac:dyDescent="0.2">
      <c r="A6" s="220" t="s">
        <v>334</v>
      </c>
      <c r="B6" s="168"/>
      <c r="C6" s="168"/>
      <c r="D6" s="168"/>
      <c r="E6" s="168"/>
      <c r="F6" s="168"/>
      <c r="G6" s="168"/>
      <c r="H6" s="168"/>
      <c r="I6" s="17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0.25" customHeight="1" x14ac:dyDescent="0.2">
      <c r="A7" s="185" t="s">
        <v>3</v>
      </c>
      <c r="B7" s="168"/>
      <c r="C7" s="168"/>
      <c r="D7" s="168"/>
      <c r="E7" s="168"/>
      <c r="F7" s="168"/>
      <c r="G7" s="168"/>
      <c r="H7" s="168"/>
      <c r="I7" s="17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 customHeight="1" x14ac:dyDescent="0.2">
      <c r="A8" s="3" t="s">
        <v>4</v>
      </c>
      <c r="B8" s="220" t="s">
        <v>5</v>
      </c>
      <c r="C8" s="168"/>
      <c r="D8" s="168"/>
      <c r="E8" s="168"/>
      <c r="F8" s="168"/>
      <c r="G8" s="172"/>
      <c r="H8" s="280"/>
      <c r="I8" s="17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 customHeight="1" x14ac:dyDescent="0.2">
      <c r="A9" s="3" t="s">
        <v>6</v>
      </c>
      <c r="B9" s="220" t="s">
        <v>7</v>
      </c>
      <c r="C9" s="168"/>
      <c r="D9" s="168"/>
      <c r="E9" s="168"/>
      <c r="F9" s="168"/>
      <c r="G9" s="172"/>
      <c r="H9" s="279" t="s">
        <v>8</v>
      </c>
      <c r="I9" s="17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9.5" customHeight="1" x14ac:dyDescent="0.2">
      <c r="A10" s="3" t="s">
        <v>9</v>
      </c>
      <c r="B10" s="220" t="s">
        <v>10</v>
      </c>
      <c r="C10" s="168"/>
      <c r="D10" s="168"/>
      <c r="E10" s="168"/>
      <c r="F10" s="168"/>
      <c r="G10" s="172"/>
      <c r="H10" s="280">
        <v>44197</v>
      </c>
      <c r="I10" s="17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 x14ac:dyDescent="0.2">
      <c r="A11" s="3" t="s">
        <v>11</v>
      </c>
      <c r="B11" s="220" t="s">
        <v>12</v>
      </c>
      <c r="C11" s="168"/>
      <c r="D11" s="168"/>
      <c r="E11" s="168"/>
      <c r="F11" s="168"/>
      <c r="G11" s="172"/>
      <c r="H11" s="279">
        <v>20</v>
      </c>
      <c r="I11" s="172"/>
      <c r="J11" s="1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21" customHeight="1" x14ac:dyDescent="0.2">
      <c r="A12" s="283" t="s">
        <v>13</v>
      </c>
      <c r="B12" s="168"/>
      <c r="C12" s="168"/>
      <c r="D12" s="168"/>
      <c r="E12" s="168"/>
      <c r="F12" s="168"/>
      <c r="G12" s="168"/>
      <c r="H12" s="168"/>
      <c r="I12" s="17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2.75" customHeight="1" x14ac:dyDescent="0.2">
      <c r="A13" s="177" t="s">
        <v>14</v>
      </c>
      <c r="B13" s="168"/>
      <c r="C13" s="168"/>
      <c r="D13" s="168"/>
      <c r="E13" s="170"/>
      <c r="F13" s="177" t="s">
        <v>15</v>
      </c>
      <c r="G13" s="172"/>
      <c r="H13" s="177" t="s">
        <v>16</v>
      </c>
      <c r="I13" s="17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2.75" customHeight="1" x14ac:dyDescent="0.2">
      <c r="A14" s="284" t="s">
        <v>17</v>
      </c>
      <c r="B14" s="168"/>
      <c r="C14" s="168"/>
      <c r="D14" s="168"/>
      <c r="E14" s="172"/>
      <c r="F14" s="281" t="s">
        <v>18</v>
      </c>
      <c r="G14" s="172"/>
      <c r="H14" s="282">
        <v>2</v>
      </c>
      <c r="I14" s="17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2.75" customHeight="1" x14ac:dyDescent="0.2">
      <c r="A15" s="273" t="s">
        <v>19</v>
      </c>
      <c r="B15" s="168"/>
      <c r="C15" s="168"/>
      <c r="D15" s="168"/>
      <c r="E15" s="168"/>
      <c r="F15" s="168"/>
      <c r="G15" s="172"/>
      <c r="H15" s="274">
        <f>SUM(H14)</f>
        <v>2</v>
      </c>
      <c r="I15" s="17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8.25" customHeight="1" x14ac:dyDescent="0.2">
      <c r="A16" s="261"/>
      <c r="B16" s="168"/>
      <c r="C16" s="168"/>
      <c r="D16" s="168"/>
      <c r="E16" s="168"/>
      <c r="F16" s="168"/>
      <c r="G16" s="168"/>
      <c r="H16" s="168"/>
      <c r="I16" s="17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9.5" customHeight="1" x14ac:dyDescent="0.25">
      <c r="A17" s="275" t="s">
        <v>20</v>
      </c>
      <c r="B17" s="168"/>
      <c r="C17" s="168"/>
      <c r="D17" s="168"/>
      <c r="E17" s="168"/>
      <c r="F17" s="168"/>
      <c r="G17" s="168"/>
      <c r="H17" s="168"/>
      <c r="I17" s="172"/>
      <c r="J17" s="5"/>
      <c r="K17" s="6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9.75" customHeight="1" x14ac:dyDescent="0.25">
      <c r="A18" s="276"/>
      <c r="B18" s="168"/>
      <c r="C18" s="168"/>
      <c r="D18" s="168"/>
      <c r="E18" s="168"/>
      <c r="F18" s="168"/>
      <c r="G18" s="168"/>
      <c r="H18" s="168"/>
      <c r="I18" s="172"/>
      <c r="J18" s="5"/>
      <c r="K18" s="6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" customHeight="1" x14ac:dyDescent="0.2">
      <c r="A19" s="185" t="s">
        <v>21</v>
      </c>
      <c r="B19" s="168"/>
      <c r="C19" s="168"/>
      <c r="D19" s="168"/>
      <c r="E19" s="168"/>
      <c r="F19" s="168"/>
      <c r="G19" s="168"/>
      <c r="H19" s="168"/>
      <c r="I19" s="17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277"/>
      <c r="Z19" s="176"/>
      <c r="AA19" s="176"/>
      <c r="AB19" s="176"/>
      <c r="AC19" s="176"/>
      <c r="AD19" s="176"/>
    </row>
    <row r="20" spans="1:30" ht="12.75" customHeight="1" x14ac:dyDescent="0.2">
      <c r="A20" s="3">
        <v>1</v>
      </c>
      <c r="B20" s="220" t="s">
        <v>22</v>
      </c>
      <c r="C20" s="168"/>
      <c r="D20" s="168"/>
      <c r="E20" s="168"/>
      <c r="F20" s="168"/>
      <c r="G20" s="172"/>
      <c r="H20" s="268" t="s">
        <v>23</v>
      </c>
      <c r="I20" s="17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9.5" customHeight="1" x14ac:dyDescent="0.2">
      <c r="A21" s="9">
        <v>2</v>
      </c>
      <c r="B21" s="236" t="s">
        <v>24</v>
      </c>
      <c r="C21" s="168"/>
      <c r="D21" s="168"/>
      <c r="E21" s="168"/>
      <c r="F21" s="168"/>
      <c r="G21" s="172"/>
      <c r="H21" s="269" t="s">
        <v>25</v>
      </c>
      <c r="I21" s="17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customHeight="1" x14ac:dyDescent="0.2">
      <c r="A22" s="3">
        <v>3</v>
      </c>
      <c r="B22" s="220" t="s">
        <v>26</v>
      </c>
      <c r="C22" s="168"/>
      <c r="D22" s="168"/>
      <c r="E22" s="168"/>
      <c r="F22" s="168"/>
      <c r="G22" s="172"/>
      <c r="H22" s="270">
        <v>1426.75</v>
      </c>
      <c r="I22" s="17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customHeight="1" x14ac:dyDescent="0.2">
      <c r="A23" s="3">
        <v>4</v>
      </c>
      <c r="B23" s="220" t="s">
        <v>27</v>
      </c>
      <c r="C23" s="168"/>
      <c r="D23" s="168"/>
      <c r="E23" s="168"/>
      <c r="F23" s="168"/>
      <c r="G23" s="172"/>
      <c r="H23" s="271" t="s">
        <v>28</v>
      </c>
      <c r="I23" s="17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customHeight="1" x14ac:dyDescent="0.2">
      <c r="A24" s="3">
        <v>5</v>
      </c>
      <c r="B24" s="220" t="s">
        <v>29</v>
      </c>
      <c r="C24" s="168"/>
      <c r="D24" s="168"/>
      <c r="E24" s="168"/>
      <c r="F24" s="168"/>
      <c r="G24" s="172"/>
      <c r="H24" s="272">
        <v>44197</v>
      </c>
      <c r="I24" s="17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 customHeight="1" x14ac:dyDescent="0.2">
      <c r="A25" s="10">
        <v>6</v>
      </c>
      <c r="B25" s="207" t="s">
        <v>30</v>
      </c>
      <c r="C25" s="168"/>
      <c r="D25" s="168"/>
      <c r="E25" s="168"/>
      <c r="F25" s="168"/>
      <c r="G25" s="172"/>
      <c r="H25" s="265">
        <f>ROUND((H22/220),2)</f>
        <v>6.49</v>
      </c>
      <c r="I25" s="172"/>
      <c r="AC25" s="1"/>
      <c r="AD25" s="1"/>
    </row>
    <row r="26" spans="1:30" ht="12.75" customHeight="1" x14ac:dyDescent="0.2">
      <c r="A26" s="10">
        <v>7</v>
      </c>
      <c r="B26" s="207" t="s">
        <v>31</v>
      </c>
      <c r="C26" s="168"/>
      <c r="D26" s="168"/>
      <c r="E26" s="168"/>
      <c r="F26" s="168"/>
      <c r="G26" s="172"/>
      <c r="H26" s="278">
        <f>ROUND(H25*1.5,2)</f>
        <v>9.74</v>
      </c>
      <c r="I26" s="172"/>
      <c r="AC26" s="1"/>
      <c r="AD26" s="1"/>
    </row>
    <row r="27" spans="1:30" ht="12.75" customHeight="1" x14ac:dyDescent="0.2">
      <c r="A27" s="10">
        <v>8</v>
      </c>
      <c r="B27" s="207" t="s">
        <v>32</v>
      </c>
      <c r="C27" s="168"/>
      <c r="D27" s="168"/>
      <c r="E27" s="168"/>
      <c r="F27" s="168"/>
      <c r="G27" s="172"/>
      <c r="H27" s="265">
        <f>ROUND(H25*0.2,2)*60/52.5</f>
        <v>1.4857142857142858</v>
      </c>
      <c r="I27" s="172"/>
      <c r="AC27" s="1"/>
      <c r="AD27" s="1"/>
    </row>
    <row r="28" spans="1:30" ht="12.75" customHeight="1" x14ac:dyDescent="0.2">
      <c r="A28" s="10">
        <v>9</v>
      </c>
      <c r="B28" s="207" t="s">
        <v>33</v>
      </c>
      <c r="C28" s="168"/>
      <c r="D28" s="168"/>
      <c r="E28" s="168"/>
      <c r="F28" s="168"/>
      <c r="G28" s="172"/>
      <c r="H28" s="265">
        <f>(60/52.5-1)*H26</f>
        <v>1.3914285714285708</v>
      </c>
      <c r="I28" s="172"/>
      <c r="AC28" s="1"/>
      <c r="AD28" s="1"/>
    </row>
    <row r="29" spans="1:30" ht="12.75" customHeight="1" x14ac:dyDescent="0.2">
      <c r="A29" s="10">
        <v>10</v>
      </c>
      <c r="B29" s="266" t="s">
        <v>34</v>
      </c>
      <c r="C29" s="168"/>
      <c r="D29" s="168"/>
      <c r="E29" s="168"/>
      <c r="F29" s="168"/>
      <c r="G29" s="172"/>
      <c r="H29" s="267">
        <v>2</v>
      </c>
      <c r="I29" s="172"/>
    </row>
    <row r="30" spans="1:30" ht="9" customHeight="1" x14ac:dyDescent="0.2">
      <c r="A30" s="233"/>
      <c r="B30" s="168"/>
      <c r="C30" s="168"/>
      <c r="D30" s="168"/>
      <c r="E30" s="168"/>
      <c r="F30" s="168"/>
      <c r="G30" s="168"/>
      <c r="H30" s="168"/>
      <c r="I30" s="17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customHeight="1" x14ac:dyDescent="0.2">
      <c r="A31" s="264" t="s">
        <v>35</v>
      </c>
      <c r="B31" s="168"/>
      <c r="C31" s="168"/>
      <c r="D31" s="168"/>
      <c r="E31" s="168"/>
      <c r="F31" s="168"/>
      <c r="G31" s="168"/>
      <c r="H31" s="168"/>
      <c r="I31" s="17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30" customHeight="1" x14ac:dyDescent="0.2">
      <c r="A32" s="11">
        <v>1</v>
      </c>
      <c r="B32" s="231" t="s">
        <v>36</v>
      </c>
      <c r="C32" s="168"/>
      <c r="D32" s="168"/>
      <c r="E32" s="168"/>
      <c r="F32" s="168"/>
      <c r="G32" s="172"/>
      <c r="H32" s="12" t="s">
        <v>37</v>
      </c>
      <c r="I32" s="11" t="s">
        <v>38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ht="12.75" customHeight="1" x14ac:dyDescent="0.2">
      <c r="A33" s="3" t="s">
        <v>4</v>
      </c>
      <c r="B33" s="220" t="s">
        <v>39</v>
      </c>
      <c r="C33" s="168"/>
      <c r="D33" s="168"/>
      <c r="E33" s="168"/>
      <c r="F33" s="168"/>
      <c r="G33" s="168"/>
      <c r="H33" s="172"/>
      <c r="I33" s="14">
        <f>H22*2</f>
        <v>2853.5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 customHeight="1" x14ac:dyDescent="0.2">
      <c r="A34" s="15" t="s">
        <v>6</v>
      </c>
      <c r="B34" s="232" t="s">
        <v>40</v>
      </c>
      <c r="C34" s="168"/>
      <c r="D34" s="168"/>
      <c r="E34" s="168"/>
      <c r="F34" s="168"/>
      <c r="G34" s="168"/>
      <c r="H34" s="172"/>
      <c r="I34" s="16"/>
      <c r="J34" s="241" t="s">
        <v>41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 customHeight="1" x14ac:dyDescent="0.2">
      <c r="A35" s="15" t="s">
        <v>9</v>
      </c>
      <c r="B35" s="232" t="s">
        <v>42</v>
      </c>
      <c r="C35" s="168"/>
      <c r="D35" s="168"/>
      <c r="E35" s="168"/>
      <c r="F35" s="168"/>
      <c r="G35" s="168"/>
      <c r="H35" s="172"/>
      <c r="I35" s="16">
        <f>ROUND(SUM(I34)*0.2,2)</f>
        <v>0</v>
      </c>
      <c r="J35" s="22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 customHeight="1" x14ac:dyDescent="0.2">
      <c r="A36" s="15" t="s">
        <v>11</v>
      </c>
      <c r="B36" s="232" t="s">
        <v>43</v>
      </c>
      <c r="C36" s="168"/>
      <c r="D36" s="168"/>
      <c r="E36" s="168"/>
      <c r="F36" s="168"/>
      <c r="G36" s="172"/>
      <c r="H36" s="17">
        <v>0.3</v>
      </c>
      <c r="I36" s="16"/>
      <c r="J36" s="22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.75" customHeight="1" x14ac:dyDescent="0.2">
      <c r="A37" s="15" t="s">
        <v>44</v>
      </c>
      <c r="B37" s="232" t="s">
        <v>45</v>
      </c>
      <c r="C37" s="168"/>
      <c r="D37" s="168"/>
      <c r="E37" s="168"/>
      <c r="F37" s="168"/>
      <c r="G37" s="168"/>
      <c r="H37" s="172"/>
      <c r="I37" s="18" t="s">
        <v>46</v>
      </c>
      <c r="J37" s="22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" customHeight="1" x14ac:dyDescent="0.2">
      <c r="A38" s="185" t="s">
        <v>47</v>
      </c>
      <c r="B38" s="168"/>
      <c r="C38" s="168"/>
      <c r="D38" s="168"/>
      <c r="E38" s="168"/>
      <c r="F38" s="168"/>
      <c r="G38" s="168"/>
      <c r="H38" s="172"/>
      <c r="I38" s="19">
        <f>SUM(I33:I37)</f>
        <v>2853.5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9.75" customHeight="1" x14ac:dyDescent="0.2">
      <c r="A39" s="260"/>
      <c r="B39" s="168"/>
      <c r="C39" s="168"/>
      <c r="D39" s="168"/>
      <c r="E39" s="168"/>
      <c r="F39" s="168"/>
      <c r="G39" s="168"/>
      <c r="H39" s="168"/>
      <c r="I39" s="17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 customHeight="1" x14ac:dyDescent="0.2">
      <c r="A40" s="15" t="s">
        <v>48</v>
      </c>
      <c r="B40" s="232" t="s">
        <v>49</v>
      </c>
      <c r="C40" s="168"/>
      <c r="D40" s="168"/>
      <c r="E40" s="168"/>
      <c r="F40" s="168"/>
      <c r="G40" s="168"/>
      <c r="H40" s="172"/>
      <c r="I40" s="16">
        <f>ROUND(H26*15*H29*1,2)/2</f>
        <v>146.1</v>
      </c>
      <c r="J40" s="20" t="s">
        <v>50</v>
      </c>
      <c r="K40" s="1"/>
      <c r="L40" s="2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" customHeight="1" x14ac:dyDescent="0.2">
      <c r="A41" s="185" t="s">
        <v>51</v>
      </c>
      <c r="B41" s="168"/>
      <c r="C41" s="168"/>
      <c r="D41" s="168"/>
      <c r="E41" s="168"/>
      <c r="F41" s="168"/>
      <c r="G41" s="168"/>
      <c r="H41" s="172"/>
      <c r="I41" s="19">
        <f>I40</f>
        <v>146.1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customHeight="1" x14ac:dyDescent="0.2">
      <c r="A42" s="261"/>
      <c r="B42" s="168"/>
      <c r="C42" s="168"/>
      <c r="D42" s="168"/>
      <c r="E42" s="168"/>
      <c r="F42" s="168"/>
      <c r="G42" s="168"/>
      <c r="H42" s="168"/>
      <c r="I42" s="17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39.75" customHeight="1" x14ac:dyDescent="0.2">
      <c r="A43" s="185" t="s">
        <v>52</v>
      </c>
      <c r="B43" s="168"/>
      <c r="C43" s="168"/>
      <c r="D43" s="168"/>
      <c r="E43" s="168"/>
      <c r="F43" s="168"/>
      <c r="G43" s="168"/>
      <c r="H43" s="172"/>
      <c r="I43" s="22">
        <f>I38+I41</f>
        <v>2999.6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9" customHeight="1" x14ac:dyDescent="0.2">
      <c r="A44" s="260"/>
      <c r="B44" s="168"/>
      <c r="C44" s="168"/>
      <c r="D44" s="168"/>
      <c r="E44" s="168"/>
      <c r="F44" s="168"/>
      <c r="G44" s="168"/>
      <c r="H44" s="168"/>
      <c r="I44" s="17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7.25" customHeight="1" x14ac:dyDescent="0.2">
      <c r="A45" s="262"/>
      <c r="B45" s="168"/>
      <c r="C45" s="168"/>
      <c r="D45" s="168"/>
      <c r="E45" s="168"/>
      <c r="F45" s="168"/>
      <c r="G45" s="168"/>
      <c r="H45" s="168"/>
      <c r="I45" s="17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8.25" customHeight="1" x14ac:dyDescent="0.2">
      <c r="A46" s="263"/>
      <c r="B46" s="168"/>
      <c r="C46" s="168"/>
      <c r="D46" s="168"/>
      <c r="E46" s="168"/>
      <c r="F46" s="168"/>
      <c r="G46" s="168"/>
      <c r="H46" s="168"/>
      <c r="I46" s="17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 customHeight="1" x14ac:dyDescent="0.2">
      <c r="A47" s="247" t="s">
        <v>53</v>
      </c>
      <c r="B47" s="168"/>
      <c r="C47" s="168"/>
      <c r="D47" s="168"/>
      <c r="E47" s="168"/>
      <c r="F47" s="168"/>
      <c r="G47" s="168"/>
      <c r="H47" s="168"/>
      <c r="I47" s="17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" customHeight="1" x14ac:dyDescent="0.2">
      <c r="A48" s="256" t="s">
        <v>54</v>
      </c>
      <c r="B48" s="168"/>
      <c r="C48" s="168"/>
      <c r="D48" s="168"/>
      <c r="E48" s="168"/>
      <c r="F48" s="168"/>
      <c r="G48" s="168"/>
      <c r="H48" s="168"/>
      <c r="I48" s="17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" customHeight="1" x14ac:dyDescent="0.2">
      <c r="A49" s="23" t="s">
        <v>55</v>
      </c>
      <c r="B49" s="251" t="s">
        <v>56</v>
      </c>
      <c r="C49" s="168"/>
      <c r="D49" s="168"/>
      <c r="E49" s="168"/>
      <c r="F49" s="168"/>
      <c r="G49" s="168"/>
      <c r="H49" s="172"/>
      <c r="I49" s="24" t="s">
        <v>57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" customHeight="1" x14ac:dyDescent="0.2">
      <c r="A50" s="23" t="s">
        <v>4</v>
      </c>
      <c r="B50" s="236" t="s">
        <v>58</v>
      </c>
      <c r="C50" s="168"/>
      <c r="D50" s="168"/>
      <c r="E50" s="168"/>
      <c r="F50" s="168"/>
      <c r="G50" s="172"/>
      <c r="H50" s="25">
        <v>8.3299999999999999E-2</v>
      </c>
      <c r="I50" s="26">
        <f>ROUND(I38*H50,2)</f>
        <v>237.7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22.5" customHeight="1" x14ac:dyDescent="0.2">
      <c r="A51" s="23" t="s">
        <v>6</v>
      </c>
      <c r="B51" s="257" t="s">
        <v>59</v>
      </c>
      <c r="C51" s="168"/>
      <c r="D51" s="168"/>
      <c r="E51" s="168"/>
      <c r="F51" s="168"/>
      <c r="G51" s="172"/>
      <c r="H51" s="27">
        <v>3.0249999999999999E-2</v>
      </c>
      <c r="I51" s="26">
        <f>ROUND(I38*H51,2)</f>
        <v>86.32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 customHeight="1" x14ac:dyDescent="0.2">
      <c r="A52" s="244" t="s">
        <v>60</v>
      </c>
      <c r="B52" s="168"/>
      <c r="C52" s="168"/>
      <c r="D52" s="168"/>
      <c r="E52" s="168"/>
      <c r="F52" s="168"/>
      <c r="G52" s="168"/>
      <c r="H52" s="172"/>
      <c r="I52" s="28">
        <f>SUM(I50+I51)</f>
        <v>324.02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 customHeight="1" x14ac:dyDescent="0.2">
      <c r="A53" s="10" t="s">
        <v>9</v>
      </c>
      <c r="B53" s="220" t="s">
        <v>61</v>
      </c>
      <c r="C53" s="168"/>
      <c r="D53" s="168"/>
      <c r="E53" s="168"/>
      <c r="F53" s="168"/>
      <c r="G53" s="168"/>
      <c r="H53" s="172"/>
      <c r="I53" s="29">
        <f>ROUND($H$66*I52,2)</f>
        <v>119.24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customHeight="1" x14ac:dyDescent="0.2">
      <c r="A54" s="245" t="s">
        <v>60</v>
      </c>
      <c r="B54" s="168"/>
      <c r="C54" s="168"/>
      <c r="D54" s="168"/>
      <c r="E54" s="168"/>
      <c r="F54" s="168"/>
      <c r="G54" s="168"/>
      <c r="H54" s="172"/>
      <c r="I54" s="30">
        <f>SUM(I52+I53)</f>
        <v>443.26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7.5" customHeight="1" x14ac:dyDescent="0.2">
      <c r="A55" s="258"/>
      <c r="B55" s="168"/>
      <c r="C55" s="168"/>
      <c r="D55" s="168"/>
      <c r="E55" s="168"/>
      <c r="F55" s="168"/>
      <c r="G55" s="168"/>
      <c r="H55" s="168"/>
      <c r="I55" s="17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" customHeight="1" x14ac:dyDescent="0.2">
      <c r="A56" s="259" t="s">
        <v>62</v>
      </c>
      <c r="B56" s="168"/>
      <c r="C56" s="168"/>
      <c r="D56" s="168"/>
      <c r="E56" s="168"/>
      <c r="F56" s="168"/>
      <c r="G56" s="168"/>
      <c r="H56" s="168"/>
      <c r="I56" s="17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30" customHeight="1" x14ac:dyDescent="0.2">
      <c r="A57" s="31" t="s">
        <v>63</v>
      </c>
      <c r="B57" s="235" t="s">
        <v>64</v>
      </c>
      <c r="C57" s="168"/>
      <c r="D57" s="168"/>
      <c r="E57" s="168"/>
      <c r="F57" s="168"/>
      <c r="G57" s="172"/>
      <c r="H57" s="32" t="s">
        <v>37</v>
      </c>
      <c r="I57" s="33" t="s">
        <v>65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 customHeight="1" x14ac:dyDescent="0.2">
      <c r="A58" s="34" t="s">
        <v>4</v>
      </c>
      <c r="B58" s="220" t="s">
        <v>66</v>
      </c>
      <c r="C58" s="168"/>
      <c r="D58" s="168"/>
      <c r="E58" s="168"/>
      <c r="F58" s="168"/>
      <c r="G58" s="172"/>
      <c r="H58" s="35">
        <v>0.2</v>
      </c>
      <c r="I58" s="28">
        <f>ROUND((I38+I54)*H58,2)</f>
        <v>659.35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 customHeight="1" x14ac:dyDescent="0.2">
      <c r="A59" s="34" t="s">
        <v>6</v>
      </c>
      <c r="B59" s="220" t="s">
        <v>67</v>
      </c>
      <c r="C59" s="168"/>
      <c r="D59" s="168"/>
      <c r="E59" s="168"/>
      <c r="F59" s="168"/>
      <c r="G59" s="172"/>
      <c r="H59" s="35">
        <v>2.5000000000000001E-2</v>
      </c>
      <c r="I59" s="28">
        <f>ROUND((I38+I54)*H59,2)</f>
        <v>82.42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" customHeight="1" x14ac:dyDescent="0.2">
      <c r="A60" s="34" t="s">
        <v>9</v>
      </c>
      <c r="B60" s="259" t="s">
        <v>68</v>
      </c>
      <c r="C60" s="172"/>
      <c r="D60" s="36" t="s">
        <v>69</v>
      </c>
      <c r="E60" s="37">
        <v>0.03</v>
      </c>
      <c r="F60" s="36" t="s">
        <v>70</v>
      </c>
      <c r="G60" s="38">
        <v>1</v>
      </c>
      <c r="H60" s="39">
        <f>ROUND((E60*G60),6)</f>
        <v>0.03</v>
      </c>
      <c r="I60" s="28">
        <f>ROUND((I38+I54)*H60,2)</f>
        <v>98.9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 customHeight="1" x14ac:dyDescent="0.2">
      <c r="A61" s="34" t="s">
        <v>11</v>
      </c>
      <c r="B61" s="220" t="s">
        <v>71</v>
      </c>
      <c r="C61" s="168"/>
      <c r="D61" s="168"/>
      <c r="E61" s="168"/>
      <c r="F61" s="168"/>
      <c r="G61" s="172"/>
      <c r="H61" s="35">
        <v>1.4999999999999999E-2</v>
      </c>
      <c r="I61" s="28">
        <f>ROUND((I38+I54)*H61,2)</f>
        <v>49.45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 customHeight="1" x14ac:dyDescent="0.2">
      <c r="A62" s="34" t="s">
        <v>44</v>
      </c>
      <c r="B62" s="220" t="s">
        <v>72</v>
      </c>
      <c r="C62" s="168"/>
      <c r="D62" s="168"/>
      <c r="E62" s="168"/>
      <c r="F62" s="168"/>
      <c r="G62" s="172"/>
      <c r="H62" s="35">
        <v>0.01</v>
      </c>
      <c r="I62" s="28">
        <f>ROUND((I38+I54)*H62,2)</f>
        <v>32.97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 customHeight="1" x14ac:dyDescent="0.2">
      <c r="A63" s="34" t="s">
        <v>73</v>
      </c>
      <c r="B63" s="220" t="s">
        <v>74</v>
      </c>
      <c r="C63" s="168"/>
      <c r="D63" s="168"/>
      <c r="E63" s="168"/>
      <c r="F63" s="168"/>
      <c r="G63" s="172"/>
      <c r="H63" s="35">
        <v>6.0000000000000001E-3</v>
      </c>
      <c r="I63" s="28">
        <f>ROUND((I38+I54)*H63,2)</f>
        <v>19.78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 customHeight="1" x14ac:dyDescent="0.2">
      <c r="A64" s="34" t="s">
        <v>75</v>
      </c>
      <c r="B64" s="220" t="s">
        <v>76</v>
      </c>
      <c r="C64" s="168"/>
      <c r="D64" s="168"/>
      <c r="E64" s="168"/>
      <c r="F64" s="168"/>
      <c r="G64" s="172"/>
      <c r="H64" s="35">
        <v>2E-3</v>
      </c>
      <c r="I64" s="28">
        <f>ROUND((I38+I54)*H64,2)</f>
        <v>6.59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 customHeight="1" x14ac:dyDescent="0.2">
      <c r="A65" s="34" t="s">
        <v>48</v>
      </c>
      <c r="B65" s="220" t="s">
        <v>77</v>
      </c>
      <c r="C65" s="168"/>
      <c r="D65" s="168"/>
      <c r="E65" s="168"/>
      <c r="F65" s="168"/>
      <c r="G65" s="172"/>
      <c r="H65" s="35">
        <v>0.08</v>
      </c>
      <c r="I65" s="28">
        <f>ROUND((I38+I54)*H65,2)</f>
        <v>263.74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.75" customHeight="1" x14ac:dyDescent="0.2">
      <c r="A66" s="223" t="s">
        <v>60</v>
      </c>
      <c r="B66" s="168"/>
      <c r="C66" s="168"/>
      <c r="D66" s="168"/>
      <c r="E66" s="168"/>
      <c r="F66" s="168"/>
      <c r="G66" s="172"/>
      <c r="H66" s="40">
        <f t="shared" ref="H66:I66" si="0">SUM(H58:H65)</f>
        <v>0.36800000000000005</v>
      </c>
      <c r="I66" s="30">
        <f t="shared" si="0"/>
        <v>1213.2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8.25" customHeight="1" x14ac:dyDescent="0.2">
      <c r="A67" s="41"/>
      <c r="B67" s="42"/>
      <c r="C67" s="42"/>
      <c r="D67" s="42"/>
      <c r="E67" s="42"/>
      <c r="F67" s="42"/>
      <c r="G67" s="42"/>
      <c r="H67" s="43"/>
      <c r="I67" s="4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35.25" customHeight="1" x14ac:dyDescent="0.2">
      <c r="A68" s="253" t="s">
        <v>78</v>
      </c>
      <c r="B68" s="168"/>
      <c r="C68" s="168"/>
      <c r="D68" s="168"/>
      <c r="E68" s="168"/>
      <c r="F68" s="168"/>
      <c r="G68" s="168"/>
      <c r="H68" s="168"/>
      <c r="I68" s="17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9.75" customHeight="1" x14ac:dyDescent="0.2">
      <c r="A69" s="233"/>
      <c r="B69" s="168"/>
      <c r="C69" s="168"/>
      <c r="D69" s="168"/>
      <c r="E69" s="168"/>
      <c r="F69" s="168"/>
      <c r="G69" s="168"/>
      <c r="H69" s="168"/>
      <c r="I69" s="17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" customHeight="1" x14ac:dyDescent="0.2">
      <c r="A70" s="251" t="s">
        <v>79</v>
      </c>
      <c r="B70" s="168"/>
      <c r="C70" s="168"/>
      <c r="D70" s="168"/>
      <c r="E70" s="168"/>
      <c r="F70" s="168"/>
      <c r="G70" s="168"/>
      <c r="H70" s="168"/>
      <c r="I70" s="17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" customHeight="1" x14ac:dyDescent="0.2">
      <c r="A71" s="45" t="s">
        <v>80</v>
      </c>
      <c r="B71" s="231" t="s">
        <v>81</v>
      </c>
      <c r="C71" s="168"/>
      <c r="D71" s="168"/>
      <c r="E71" s="168"/>
      <c r="F71" s="168"/>
      <c r="G71" s="168"/>
      <c r="H71" s="172"/>
      <c r="I71" s="33" t="s">
        <v>57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 customHeight="1" x14ac:dyDescent="0.2">
      <c r="A72" s="46" t="s">
        <v>4</v>
      </c>
      <c r="B72" s="220" t="s">
        <v>82</v>
      </c>
      <c r="C72" s="168"/>
      <c r="D72" s="168"/>
      <c r="E72" s="168"/>
      <c r="F72" s="168"/>
      <c r="G72" s="168"/>
      <c r="H72" s="168"/>
      <c r="I72" s="28">
        <f>IF(ROUND((H73*H75*H74)-(I33*H76),2)&lt;0,0,ROUND((H73*H75*H74)-(I33*H76),2))</f>
        <v>110.79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 customHeight="1" x14ac:dyDescent="0.2">
      <c r="A73" s="47"/>
      <c r="B73" s="232" t="s">
        <v>83</v>
      </c>
      <c r="C73" s="168"/>
      <c r="D73" s="168"/>
      <c r="E73" s="168"/>
      <c r="F73" s="168"/>
      <c r="G73" s="168"/>
      <c r="H73" s="48">
        <v>4.7</v>
      </c>
      <c r="I73" s="18" t="s">
        <v>46</v>
      </c>
      <c r="J73" s="20" t="s">
        <v>84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 customHeight="1" x14ac:dyDescent="0.2">
      <c r="A74" s="46"/>
      <c r="B74" s="220" t="s">
        <v>85</v>
      </c>
      <c r="C74" s="168"/>
      <c r="D74" s="168"/>
      <c r="E74" s="168"/>
      <c r="F74" s="168"/>
      <c r="G74" s="172"/>
      <c r="H74" s="49">
        <v>2</v>
      </c>
      <c r="I74" s="50" t="s">
        <v>46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 customHeight="1" x14ac:dyDescent="0.2">
      <c r="A75" s="46"/>
      <c r="B75" s="207" t="s">
        <v>86</v>
      </c>
      <c r="C75" s="168"/>
      <c r="D75" s="168"/>
      <c r="E75" s="168"/>
      <c r="F75" s="168"/>
      <c r="G75" s="172"/>
      <c r="H75" s="51">
        <v>30</v>
      </c>
      <c r="I75" s="50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75" customHeight="1" x14ac:dyDescent="0.2">
      <c r="A76" s="46"/>
      <c r="B76" s="207" t="s">
        <v>87</v>
      </c>
      <c r="C76" s="168"/>
      <c r="D76" s="168"/>
      <c r="E76" s="168"/>
      <c r="F76" s="168"/>
      <c r="G76" s="172"/>
      <c r="H76" s="52">
        <v>0.06</v>
      </c>
      <c r="I76" s="5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4.25" customHeight="1" x14ac:dyDescent="0.2">
      <c r="A77" s="46" t="s">
        <v>6</v>
      </c>
      <c r="B77" s="220" t="s">
        <v>88</v>
      </c>
      <c r="C77" s="168"/>
      <c r="D77" s="168"/>
      <c r="E77" s="168"/>
      <c r="F77" s="168"/>
      <c r="G77" s="168"/>
      <c r="H77" s="168"/>
      <c r="I77" s="28">
        <f>ROUND(H79*H78*(1-H80),2)*1+ROUND(21.726*6*(1-H80),2)*0</f>
        <v>442.26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customHeight="1" x14ac:dyDescent="0.2">
      <c r="A78" s="46"/>
      <c r="B78" s="232" t="s">
        <v>89</v>
      </c>
      <c r="C78" s="168"/>
      <c r="D78" s="168"/>
      <c r="E78" s="168"/>
      <c r="F78" s="168"/>
      <c r="G78" s="168"/>
      <c r="H78" s="48">
        <v>18.2</v>
      </c>
      <c r="I78" s="18" t="s">
        <v>46</v>
      </c>
      <c r="J78" s="20" t="s">
        <v>90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26.25" customHeight="1" x14ac:dyDescent="0.2">
      <c r="A79" s="46"/>
      <c r="B79" s="220" t="s">
        <v>91</v>
      </c>
      <c r="C79" s="168"/>
      <c r="D79" s="168"/>
      <c r="E79" s="168"/>
      <c r="F79" s="168"/>
      <c r="G79" s="168"/>
      <c r="H79" s="51">
        <v>30</v>
      </c>
      <c r="I79" s="5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 customHeight="1" x14ac:dyDescent="0.2">
      <c r="A80" s="46"/>
      <c r="B80" s="232" t="s">
        <v>92</v>
      </c>
      <c r="C80" s="168"/>
      <c r="D80" s="168"/>
      <c r="E80" s="168"/>
      <c r="F80" s="168"/>
      <c r="G80" s="172"/>
      <c r="H80" s="53">
        <v>0.19</v>
      </c>
      <c r="I80" s="18"/>
      <c r="J80" s="20" t="s">
        <v>93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.75" customHeight="1" x14ac:dyDescent="0.2">
      <c r="A81" s="46" t="s">
        <v>9</v>
      </c>
      <c r="B81" s="232" t="s">
        <v>94</v>
      </c>
      <c r="C81" s="168"/>
      <c r="D81" s="168"/>
      <c r="E81" s="168"/>
      <c r="F81" s="168"/>
      <c r="G81" s="168"/>
      <c r="H81" s="168"/>
      <c r="I81" s="54">
        <v>15.62</v>
      </c>
      <c r="J81" s="20" t="s">
        <v>95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75" customHeight="1" x14ac:dyDescent="0.2">
      <c r="A82" s="47" t="s">
        <v>11</v>
      </c>
      <c r="B82" s="232" t="s">
        <v>96</v>
      </c>
      <c r="C82" s="168"/>
      <c r="D82" s="168"/>
      <c r="E82" s="168"/>
      <c r="F82" s="168"/>
      <c r="G82" s="168"/>
      <c r="H82" s="168"/>
      <c r="I82" s="54"/>
      <c r="J82" s="20" t="s">
        <v>97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.75" customHeight="1" x14ac:dyDescent="0.2">
      <c r="A83" s="46" t="s">
        <v>44</v>
      </c>
      <c r="B83" s="220" t="s">
        <v>98</v>
      </c>
      <c r="C83" s="168"/>
      <c r="D83" s="168"/>
      <c r="E83" s="168"/>
      <c r="F83" s="168"/>
      <c r="G83" s="168"/>
      <c r="H83" s="172"/>
      <c r="I83" s="2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.75" customHeight="1" x14ac:dyDescent="0.2">
      <c r="A84" s="46" t="s">
        <v>73</v>
      </c>
      <c r="B84" s="218" t="s">
        <v>99</v>
      </c>
      <c r="C84" s="168"/>
      <c r="D84" s="168"/>
      <c r="E84" s="168"/>
      <c r="F84" s="168"/>
      <c r="G84" s="168"/>
      <c r="H84" s="168"/>
      <c r="I84" s="55">
        <v>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8" customHeight="1" x14ac:dyDescent="0.2">
      <c r="A85" s="56"/>
      <c r="B85" s="223" t="s">
        <v>60</v>
      </c>
      <c r="C85" s="168"/>
      <c r="D85" s="168"/>
      <c r="E85" s="168"/>
      <c r="F85" s="168"/>
      <c r="G85" s="168"/>
      <c r="H85" s="170"/>
      <c r="I85" s="30">
        <f>SUM(I72:I84)</f>
        <v>568.66999999999996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9" customHeight="1" x14ac:dyDescent="0.2">
      <c r="A86" s="233"/>
      <c r="B86" s="168"/>
      <c r="C86" s="168"/>
      <c r="D86" s="168"/>
      <c r="E86" s="168"/>
      <c r="F86" s="168"/>
      <c r="G86" s="168"/>
      <c r="H86" s="168"/>
      <c r="I86" s="17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.75" customHeight="1" x14ac:dyDescent="0.2">
      <c r="A87" s="234" t="s">
        <v>100</v>
      </c>
      <c r="B87" s="168"/>
      <c r="C87" s="168"/>
      <c r="D87" s="168"/>
      <c r="E87" s="168"/>
      <c r="F87" s="168"/>
      <c r="G87" s="168"/>
      <c r="H87" s="168"/>
      <c r="I87" s="17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.75" customHeight="1" x14ac:dyDescent="0.2">
      <c r="A88" s="57">
        <v>2</v>
      </c>
      <c r="B88" s="235" t="s">
        <v>101</v>
      </c>
      <c r="C88" s="168"/>
      <c r="D88" s="168"/>
      <c r="E88" s="168"/>
      <c r="F88" s="168"/>
      <c r="G88" s="168"/>
      <c r="H88" s="172"/>
      <c r="I88" s="57" t="s">
        <v>57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4.25" customHeight="1" x14ac:dyDescent="0.2">
      <c r="A89" s="9" t="s">
        <v>55</v>
      </c>
      <c r="B89" s="236" t="s">
        <v>102</v>
      </c>
      <c r="C89" s="168"/>
      <c r="D89" s="168"/>
      <c r="E89" s="168"/>
      <c r="F89" s="168"/>
      <c r="G89" s="168"/>
      <c r="H89" s="172"/>
      <c r="I89" s="58">
        <f>I54</f>
        <v>443.26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4.25" customHeight="1" x14ac:dyDescent="0.2">
      <c r="A90" s="9" t="s">
        <v>63</v>
      </c>
      <c r="B90" s="236" t="s">
        <v>64</v>
      </c>
      <c r="C90" s="168"/>
      <c r="D90" s="168"/>
      <c r="E90" s="168"/>
      <c r="F90" s="168"/>
      <c r="G90" s="168"/>
      <c r="H90" s="172"/>
      <c r="I90" s="58">
        <f>I66</f>
        <v>1213.2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4.25" customHeight="1" x14ac:dyDescent="0.2">
      <c r="A91" s="9" t="s">
        <v>80</v>
      </c>
      <c r="B91" s="236" t="s">
        <v>81</v>
      </c>
      <c r="C91" s="168"/>
      <c r="D91" s="168"/>
      <c r="E91" s="168"/>
      <c r="F91" s="168"/>
      <c r="G91" s="168"/>
      <c r="H91" s="172"/>
      <c r="I91" s="58">
        <f>I85</f>
        <v>568.66999999999996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4.25" customHeight="1" x14ac:dyDescent="0.2">
      <c r="A92" s="237" t="s">
        <v>60</v>
      </c>
      <c r="B92" s="168"/>
      <c r="C92" s="168"/>
      <c r="D92" s="168"/>
      <c r="E92" s="168"/>
      <c r="F92" s="168"/>
      <c r="G92" s="168"/>
      <c r="H92" s="172"/>
      <c r="I92" s="59">
        <f>SUM(I89+I90+I91)</f>
        <v>2225.13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8.25" customHeight="1" x14ac:dyDescent="0.2">
      <c r="A93" s="238"/>
      <c r="B93" s="168"/>
      <c r="C93" s="168"/>
      <c r="D93" s="168"/>
      <c r="E93" s="168"/>
      <c r="F93" s="168"/>
      <c r="G93" s="168"/>
      <c r="H93" s="168"/>
      <c r="I93" s="17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.75" customHeight="1" x14ac:dyDescent="0.2">
      <c r="A94" s="217" t="s">
        <v>103</v>
      </c>
      <c r="B94" s="168"/>
      <c r="C94" s="168"/>
      <c r="D94" s="168"/>
      <c r="E94" s="168"/>
      <c r="F94" s="168"/>
      <c r="G94" s="168"/>
      <c r="H94" s="168"/>
      <c r="I94" s="17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" customHeight="1" x14ac:dyDescent="0.2">
      <c r="A95" s="45">
        <v>3</v>
      </c>
      <c r="B95" s="228" t="s">
        <v>104</v>
      </c>
      <c r="C95" s="168"/>
      <c r="D95" s="168"/>
      <c r="E95" s="168"/>
      <c r="F95" s="168"/>
      <c r="G95" s="168"/>
      <c r="H95" s="172"/>
      <c r="I95" s="45" t="s">
        <v>57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42.75" customHeight="1" x14ac:dyDescent="0.2">
      <c r="A96" s="46" t="s">
        <v>4</v>
      </c>
      <c r="B96" s="220" t="s">
        <v>105</v>
      </c>
      <c r="C96" s="168"/>
      <c r="D96" s="168"/>
      <c r="E96" s="168"/>
      <c r="F96" s="168"/>
      <c r="G96" s="168"/>
      <c r="H96" s="172"/>
      <c r="I96" s="28">
        <f>ROUND(((I38/12)+($I$50/12)+(I38/12/12)+($I$51/12))*(30/30)*0.05,2)</f>
        <v>14.23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4.25" customHeight="1" x14ac:dyDescent="0.2">
      <c r="A97" s="47" t="s">
        <v>6</v>
      </c>
      <c r="B97" s="252" t="s">
        <v>106</v>
      </c>
      <c r="C97" s="168"/>
      <c r="D97" s="168"/>
      <c r="E97" s="168"/>
      <c r="F97" s="168"/>
      <c r="G97" s="168"/>
      <c r="H97" s="172"/>
      <c r="I97" s="54">
        <f>ROUND(H65*I96,2)</f>
        <v>1.1399999999999999</v>
      </c>
      <c r="J97" s="20" t="s">
        <v>107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4.25" customHeight="1" x14ac:dyDescent="0.2">
      <c r="A98" s="47" t="s">
        <v>9</v>
      </c>
      <c r="B98" s="252" t="s">
        <v>108</v>
      </c>
      <c r="C98" s="168"/>
      <c r="D98" s="168"/>
      <c r="E98" s="168"/>
      <c r="F98" s="168"/>
      <c r="G98" s="168"/>
      <c r="H98" s="172"/>
      <c r="I98" s="54">
        <f>(40%*8%*(I38+I50+I51+I110))*5%</f>
        <v>5.4983680000000001</v>
      </c>
      <c r="J98" s="20" t="s">
        <v>109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29.25" customHeight="1" x14ac:dyDescent="0.2">
      <c r="A99" s="46" t="s">
        <v>11</v>
      </c>
      <c r="B99" s="220" t="s">
        <v>110</v>
      </c>
      <c r="C99" s="168"/>
      <c r="D99" s="168"/>
      <c r="E99" s="168"/>
      <c r="F99" s="168"/>
      <c r="G99" s="168"/>
      <c r="H99" s="172"/>
      <c r="I99" s="28">
        <f>ROUND(((7/30)/$H$11)*I38*1,2)</f>
        <v>33.29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9.5" customHeight="1" x14ac:dyDescent="0.2">
      <c r="A100" s="47" t="s">
        <v>44</v>
      </c>
      <c r="B100" s="252" t="s">
        <v>111</v>
      </c>
      <c r="C100" s="168"/>
      <c r="D100" s="168"/>
      <c r="E100" s="168"/>
      <c r="F100" s="168"/>
      <c r="G100" s="168"/>
      <c r="H100" s="172"/>
      <c r="I100" s="54">
        <f>ROUND($H$66*I99,2)</f>
        <v>12.25</v>
      </c>
      <c r="J100" s="20" t="s">
        <v>107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23.25" customHeight="1" x14ac:dyDescent="0.2">
      <c r="A101" s="47" t="s">
        <v>73</v>
      </c>
      <c r="B101" s="232" t="s">
        <v>112</v>
      </c>
      <c r="C101" s="168"/>
      <c r="D101" s="168"/>
      <c r="E101" s="168"/>
      <c r="F101" s="168"/>
      <c r="G101" s="168"/>
      <c r="H101" s="172"/>
      <c r="I101" s="54">
        <f>(40%*8%*(I38+I50+I51+I110))*100%</f>
        <v>109.96736</v>
      </c>
      <c r="J101" s="20" t="s">
        <v>107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.75" customHeight="1" x14ac:dyDescent="0.2">
      <c r="A102" s="223" t="s">
        <v>113</v>
      </c>
      <c r="B102" s="168"/>
      <c r="C102" s="168"/>
      <c r="D102" s="168"/>
      <c r="E102" s="168"/>
      <c r="F102" s="168"/>
      <c r="G102" s="168"/>
      <c r="H102" s="172"/>
      <c r="I102" s="30">
        <f>SUM(I96:I101)</f>
        <v>176.37572799999998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9" customHeight="1" x14ac:dyDescent="0.2">
      <c r="A103" s="183"/>
      <c r="B103" s="168"/>
      <c r="C103" s="168"/>
      <c r="D103" s="168"/>
      <c r="E103" s="168"/>
      <c r="F103" s="168"/>
      <c r="G103" s="168"/>
      <c r="H103" s="168"/>
      <c r="I103" s="17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.75" customHeight="1" x14ac:dyDescent="0.2">
      <c r="A104" s="240" t="s">
        <v>114</v>
      </c>
      <c r="B104" s="168"/>
      <c r="C104" s="168"/>
      <c r="D104" s="168"/>
      <c r="E104" s="168"/>
      <c r="F104" s="168"/>
      <c r="G104" s="168"/>
      <c r="H104" s="168"/>
      <c r="I104" s="17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" customHeight="1" x14ac:dyDescent="0.2">
      <c r="A105" s="253" t="s">
        <v>115</v>
      </c>
      <c r="B105" s="168"/>
      <c r="C105" s="168"/>
      <c r="D105" s="168"/>
      <c r="E105" s="168"/>
      <c r="F105" s="168"/>
      <c r="G105" s="168"/>
      <c r="H105" s="168"/>
      <c r="I105" s="17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88.5" customHeight="1" x14ac:dyDescent="0.2">
      <c r="A106" s="254" t="s">
        <v>116</v>
      </c>
      <c r="B106" s="168"/>
      <c r="C106" s="168"/>
      <c r="D106" s="168"/>
      <c r="E106" s="168"/>
      <c r="F106" s="168"/>
      <c r="G106" s="168"/>
      <c r="H106" s="172"/>
      <c r="I106" s="60">
        <f>I38+I50+I51+I110</f>
        <v>3436.48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32.25" customHeight="1" x14ac:dyDescent="0.2">
      <c r="A107" s="255"/>
      <c r="B107" s="168"/>
      <c r="C107" s="168"/>
      <c r="D107" s="168"/>
      <c r="E107" s="168"/>
      <c r="F107" s="168"/>
      <c r="G107" s="168"/>
      <c r="H107" s="168"/>
      <c r="I107" s="17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" customHeight="1" x14ac:dyDescent="0.2">
      <c r="A108" s="184" t="s">
        <v>117</v>
      </c>
      <c r="B108" s="168"/>
      <c r="C108" s="168"/>
      <c r="D108" s="168"/>
      <c r="E108" s="168"/>
      <c r="F108" s="168"/>
      <c r="G108" s="168"/>
      <c r="H108" s="168"/>
      <c r="I108" s="17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" customHeight="1" x14ac:dyDescent="0.25">
      <c r="A109" s="61" t="s">
        <v>118</v>
      </c>
      <c r="B109" s="228" t="s">
        <v>119</v>
      </c>
      <c r="C109" s="168"/>
      <c r="D109" s="168"/>
      <c r="E109" s="168"/>
      <c r="F109" s="168"/>
      <c r="G109" s="168"/>
      <c r="H109" s="172"/>
      <c r="I109" s="61" t="s">
        <v>57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33" customHeight="1" x14ac:dyDescent="0.2">
      <c r="A110" s="62" t="s">
        <v>4</v>
      </c>
      <c r="B110" s="236" t="s">
        <v>120</v>
      </c>
      <c r="C110" s="168"/>
      <c r="D110" s="168"/>
      <c r="E110" s="168"/>
      <c r="F110" s="168"/>
      <c r="G110" s="172"/>
      <c r="H110" s="63">
        <v>9.0749999999999997E-2</v>
      </c>
      <c r="I110" s="64">
        <f>ROUND(I38*H110,2)</f>
        <v>258.95999999999998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 customHeight="1" x14ac:dyDescent="0.2">
      <c r="A111" s="46" t="s">
        <v>6</v>
      </c>
      <c r="B111" s="220" t="s">
        <v>121</v>
      </c>
      <c r="C111" s="168"/>
      <c r="D111" s="168"/>
      <c r="E111" s="168"/>
      <c r="F111" s="168"/>
      <c r="G111" s="168"/>
      <c r="H111" s="172"/>
      <c r="I111" s="28">
        <f>ROUND((2.96/30)/12*($I$106),2)</f>
        <v>28.26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 customHeight="1" x14ac:dyDescent="0.2">
      <c r="A112" s="46" t="s">
        <v>9</v>
      </c>
      <c r="B112" s="220" t="s">
        <v>122</v>
      </c>
      <c r="C112" s="168"/>
      <c r="D112" s="168"/>
      <c r="E112" s="168"/>
      <c r="F112" s="168"/>
      <c r="G112" s="168"/>
      <c r="H112" s="172"/>
      <c r="I112" s="28">
        <f>ROUND((5/30)/12*0.015*($I$106),2)</f>
        <v>0.72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 customHeight="1" x14ac:dyDescent="0.2">
      <c r="A113" s="46" t="s">
        <v>11</v>
      </c>
      <c r="B113" s="220" t="s">
        <v>123</v>
      </c>
      <c r="C113" s="168"/>
      <c r="D113" s="168"/>
      <c r="E113" s="168"/>
      <c r="F113" s="168"/>
      <c r="G113" s="168"/>
      <c r="H113" s="172"/>
      <c r="I113" s="28">
        <f>ROUND(((15/30)/12)*0.0078*($I$106),2)</f>
        <v>1.1200000000000001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 customHeight="1" x14ac:dyDescent="0.2">
      <c r="A114" s="46" t="s">
        <v>44</v>
      </c>
      <c r="B114" s="220" t="s">
        <v>124</v>
      </c>
      <c r="C114" s="168"/>
      <c r="D114" s="168"/>
      <c r="E114" s="168"/>
      <c r="F114" s="168"/>
      <c r="G114" s="168"/>
      <c r="H114" s="172"/>
      <c r="I114" s="28">
        <f>ROUND((1+1/3)/12*(4/12)*0.02*(I38),2)</f>
        <v>2.11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 customHeight="1" x14ac:dyDescent="0.2">
      <c r="A115" s="46" t="s">
        <v>73</v>
      </c>
      <c r="B115" s="220" t="s">
        <v>125</v>
      </c>
      <c r="C115" s="168"/>
      <c r="D115" s="168"/>
      <c r="E115" s="168"/>
      <c r="F115" s="168"/>
      <c r="G115" s="168"/>
      <c r="H115" s="172"/>
      <c r="I115" s="28">
        <f>ROUND(((3/30)/12)*($I$106),2)</f>
        <v>28.64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 x14ac:dyDescent="0.2">
      <c r="A116" s="223" t="s">
        <v>60</v>
      </c>
      <c r="B116" s="168"/>
      <c r="C116" s="168"/>
      <c r="D116" s="168"/>
      <c r="E116" s="168"/>
      <c r="F116" s="168"/>
      <c r="G116" s="168"/>
      <c r="H116" s="172"/>
      <c r="I116" s="30">
        <f>SUM(I110:I115)</f>
        <v>319.81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.75" customHeight="1" x14ac:dyDescent="0.2">
      <c r="A117" s="10" t="s">
        <v>75</v>
      </c>
      <c r="B117" s="249" t="s">
        <v>126</v>
      </c>
      <c r="C117" s="168"/>
      <c r="D117" s="168"/>
      <c r="E117" s="168"/>
      <c r="F117" s="168"/>
      <c r="G117" s="168"/>
      <c r="H117" s="172"/>
      <c r="I117" s="29">
        <f>ROUND(H66*I116,2)</f>
        <v>117.69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.75" customHeight="1" x14ac:dyDescent="0.2">
      <c r="A118" s="223" t="s">
        <v>60</v>
      </c>
      <c r="B118" s="168"/>
      <c r="C118" s="168"/>
      <c r="D118" s="168"/>
      <c r="E118" s="168"/>
      <c r="F118" s="168"/>
      <c r="G118" s="168"/>
      <c r="H118" s="172"/>
      <c r="I118" s="30">
        <f>SUM(I116:I117)</f>
        <v>437.5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9" customHeight="1" x14ac:dyDescent="0.2">
      <c r="A119" s="250"/>
      <c r="B119" s="168"/>
      <c r="C119" s="168"/>
      <c r="D119" s="168"/>
      <c r="E119" s="168"/>
      <c r="F119" s="168"/>
      <c r="G119" s="168"/>
      <c r="H119" s="168"/>
      <c r="I119" s="17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.75" customHeight="1" x14ac:dyDescent="0.2">
      <c r="A120" s="251" t="s">
        <v>127</v>
      </c>
      <c r="B120" s="168"/>
      <c r="C120" s="168"/>
      <c r="D120" s="168"/>
      <c r="E120" s="168"/>
      <c r="F120" s="168"/>
      <c r="G120" s="168"/>
      <c r="H120" s="168"/>
      <c r="I120" s="17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 x14ac:dyDescent="0.2">
      <c r="A121" s="65" t="s">
        <v>128</v>
      </c>
      <c r="B121" s="248" t="s">
        <v>129</v>
      </c>
      <c r="C121" s="168"/>
      <c r="D121" s="168"/>
      <c r="E121" s="168"/>
      <c r="F121" s="168"/>
      <c r="G121" s="168"/>
      <c r="H121" s="172"/>
      <c r="I121" s="66" t="s">
        <v>57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 customHeight="1" x14ac:dyDescent="0.2">
      <c r="A122" s="67" t="s">
        <v>4</v>
      </c>
      <c r="B122" s="236" t="s">
        <v>130</v>
      </c>
      <c r="C122" s="168"/>
      <c r="D122" s="168"/>
      <c r="E122" s="168"/>
      <c r="F122" s="168"/>
      <c r="G122" s="168"/>
      <c r="H122" s="172"/>
      <c r="I122" s="68">
        <f>ROUND(H25*1.3*30*0.5*1.2,2)*0</f>
        <v>0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 customHeight="1" x14ac:dyDescent="0.2">
      <c r="A123" s="3" t="s">
        <v>6</v>
      </c>
      <c r="B123" s="220" t="s">
        <v>131</v>
      </c>
      <c r="C123" s="168"/>
      <c r="D123" s="168"/>
      <c r="E123" s="168"/>
      <c r="F123" s="168"/>
      <c r="G123" s="168"/>
      <c r="H123" s="172"/>
      <c r="I123" s="14">
        <f>ROUND($H$28*H29*15*1.3*1.2,2)*0</f>
        <v>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 customHeight="1" x14ac:dyDescent="0.2">
      <c r="A124" s="3"/>
      <c r="B124" s="243" t="s">
        <v>132</v>
      </c>
      <c r="C124" s="168"/>
      <c r="D124" s="168"/>
      <c r="E124" s="168"/>
      <c r="F124" s="168"/>
      <c r="G124" s="168"/>
      <c r="H124" s="172"/>
      <c r="I124" s="14">
        <f>I122+I123</f>
        <v>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 customHeight="1" x14ac:dyDescent="0.2">
      <c r="A125" s="67" t="s">
        <v>9</v>
      </c>
      <c r="B125" s="236" t="s">
        <v>133</v>
      </c>
      <c r="C125" s="168"/>
      <c r="D125" s="168"/>
      <c r="E125" s="168"/>
      <c r="F125" s="168"/>
      <c r="G125" s="168"/>
      <c r="H125" s="172"/>
      <c r="I125" s="68">
        <f>ROUND((I122+I123)/12,2)+ROUND((I122+I123)/3/12,2)</f>
        <v>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 customHeight="1" x14ac:dyDescent="0.2">
      <c r="A126" s="244" t="s">
        <v>134</v>
      </c>
      <c r="B126" s="168"/>
      <c r="C126" s="168"/>
      <c r="D126" s="168"/>
      <c r="E126" s="168"/>
      <c r="F126" s="168"/>
      <c r="G126" s="168"/>
      <c r="H126" s="172"/>
      <c r="I126" s="68">
        <f>SUM(I124:I125)</f>
        <v>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 customHeight="1" x14ac:dyDescent="0.2">
      <c r="A127" s="69" t="s">
        <v>11</v>
      </c>
      <c r="B127" s="236" t="s">
        <v>135</v>
      </c>
      <c r="C127" s="168"/>
      <c r="D127" s="168"/>
      <c r="E127" s="168"/>
      <c r="F127" s="168"/>
      <c r="G127" s="168"/>
      <c r="H127" s="172"/>
      <c r="I127" s="70">
        <f>ROUND(H66*I126,2)</f>
        <v>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 x14ac:dyDescent="0.2">
      <c r="A128" s="245" t="s">
        <v>60</v>
      </c>
      <c r="B128" s="168"/>
      <c r="C128" s="168"/>
      <c r="D128" s="168"/>
      <c r="E128" s="168"/>
      <c r="F128" s="168"/>
      <c r="G128" s="168"/>
      <c r="H128" s="172"/>
      <c r="I128" s="71">
        <f>SUM(I126:I127)</f>
        <v>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7.5" customHeight="1" x14ac:dyDescent="0.2">
      <c r="A129" s="246"/>
      <c r="B129" s="168"/>
      <c r="C129" s="168"/>
      <c r="D129" s="168"/>
      <c r="E129" s="168"/>
      <c r="F129" s="168"/>
      <c r="G129" s="168"/>
      <c r="H129" s="168"/>
      <c r="I129" s="17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 x14ac:dyDescent="0.2">
      <c r="A130" s="247" t="s">
        <v>136</v>
      </c>
      <c r="B130" s="168"/>
      <c r="C130" s="168"/>
      <c r="D130" s="168"/>
      <c r="E130" s="168"/>
      <c r="F130" s="168"/>
      <c r="G130" s="168"/>
      <c r="H130" s="168"/>
      <c r="I130" s="17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" customHeight="1" x14ac:dyDescent="0.2">
      <c r="A131" s="57">
        <v>4</v>
      </c>
      <c r="B131" s="248" t="s">
        <v>137</v>
      </c>
      <c r="C131" s="168"/>
      <c r="D131" s="168"/>
      <c r="E131" s="168"/>
      <c r="F131" s="168"/>
      <c r="G131" s="168"/>
      <c r="H131" s="172"/>
      <c r="I131" s="66" t="s">
        <v>57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 customHeight="1" x14ac:dyDescent="0.2">
      <c r="A132" s="9" t="s">
        <v>118</v>
      </c>
      <c r="B132" s="239" t="s">
        <v>119</v>
      </c>
      <c r="C132" s="168"/>
      <c r="D132" s="168"/>
      <c r="E132" s="168"/>
      <c r="F132" s="168"/>
      <c r="G132" s="168"/>
      <c r="H132" s="172"/>
      <c r="I132" s="68">
        <f>I118</f>
        <v>437.5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 customHeight="1" x14ac:dyDescent="0.2">
      <c r="A133" s="9" t="s">
        <v>138</v>
      </c>
      <c r="B133" s="239" t="s">
        <v>129</v>
      </c>
      <c r="C133" s="168"/>
      <c r="D133" s="168"/>
      <c r="E133" s="168"/>
      <c r="F133" s="168"/>
      <c r="G133" s="168"/>
      <c r="H133" s="172"/>
      <c r="I133" s="68">
        <f>I128</f>
        <v>0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23.25" customHeight="1" x14ac:dyDescent="0.2">
      <c r="A134" s="237" t="s">
        <v>60</v>
      </c>
      <c r="B134" s="168"/>
      <c r="C134" s="168"/>
      <c r="D134" s="168"/>
      <c r="E134" s="168"/>
      <c r="F134" s="168"/>
      <c r="G134" s="168"/>
      <c r="H134" s="172"/>
      <c r="I134" s="71">
        <f>SUM(I132+I133)</f>
        <v>437.5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7.5" customHeight="1" x14ac:dyDescent="0.2">
      <c r="A135" s="183"/>
      <c r="B135" s="168"/>
      <c r="C135" s="168"/>
      <c r="D135" s="168"/>
      <c r="E135" s="168"/>
      <c r="F135" s="168"/>
      <c r="G135" s="168"/>
      <c r="H135" s="168"/>
      <c r="I135" s="17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.75" customHeight="1" x14ac:dyDescent="0.2">
      <c r="A136" s="240" t="s">
        <v>139</v>
      </c>
      <c r="B136" s="168"/>
      <c r="C136" s="168"/>
      <c r="D136" s="168"/>
      <c r="E136" s="168"/>
      <c r="F136" s="168"/>
      <c r="G136" s="168"/>
      <c r="H136" s="168"/>
      <c r="I136" s="17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" customHeight="1" x14ac:dyDescent="0.2">
      <c r="A137" s="45">
        <v>3</v>
      </c>
      <c r="B137" s="231" t="s">
        <v>140</v>
      </c>
      <c r="C137" s="168"/>
      <c r="D137" s="168"/>
      <c r="E137" s="168"/>
      <c r="F137" s="168"/>
      <c r="G137" s="168"/>
      <c r="H137" s="172"/>
      <c r="I137" s="45" t="s">
        <v>57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 customHeight="1" x14ac:dyDescent="0.2">
      <c r="A138" s="47" t="s">
        <v>4</v>
      </c>
      <c r="B138" s="232" t="s">
        <v>141</v>
      </c>
      <c r="C138" s="168"/>
      <c r="D138" s="168"/>
      <c r="E138" s="168"/>
      <c r="F138" s="168"/>
      <c r="G138" s="168"/>
      <c r="H138" s="172"/>
      <c r="I138" s="72">
        <f>INSUMOS!G31</f>
        <v>184.39699999999999</v>
      </c>
      <c r="J138" s="241" t="s">
        <v>142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 customHeight="1" x14ac:dyDescent="0.2">
      <c r="A139" s="47" t="s">
        <v>6</v>
      </c>
      <c r="B139" s="232" t="s">
        <v>143</v>
      </c>
      <c r="C139" s="168"/>
      <c r="D139" s="168"/>
      <c r="E139" s="168"/>
      <c r="F139" s="168"/>
      <c r="G139" s="168"/>
      <c r="H139" s="172"/>
      <c r="I139" s="73">
        <f>INSUMOS!F28</f>
        <v>4.270999999999999</v>
      </c>
      <c r="J139" s="22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 customHeight="1" x14ac:dyDescent="0.2">
      <c r="A140" s="47" t="s">
        <v>9</v>
      </c>
      <c r="B140" s="232" t="s">
        <v>99</v>
      </c>
      <c r="C140" s="168"/>
      <c r="D140" s="168"/>
      <c r="E140" s="168"/>
      <c r="F140" s="168"/>
      <c r="G140" s="168"/>
      <c r="H140" s="172"/>
      <c r="I140" s="74" t="s">
        <v>144</v>
      </c>
      <c r="J140" s="226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.75" customHeight="1" x14ac:dyDescent="0.2">
      <c r="A141" s="242" t="s">
        <v>134</v>
      </c>
      <c r="B141" s="168"/>
      <c r="C141" s="168"/>
      <c r="D141" s="168"/>
      <c r="E141" s="168"/>
      <c r="F141" s="168"/>
      <c r="G141" s="168"/>
      <c r="H141" s="172"/>
      <c r="I141" s="75">
        <f>SUM(I138:I140)</f>
        <v>188.66799999999998</v>
      </c>
      <c r="J141" s="22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21" customHeight="1" x14ac:dyDescent="0.2">
      <c r="A142" s="229">
        <f>SUM(I138:I141)</f>
        <v>377.33599999999996</v>
      </c>
      <c r="B142" s="168"/>
      <c r="C142" s="168"/>
      <c r="D142" s="168"/>
      <c r="E142" s="168"/>
      <c r="F142" s="168"/>
      <c r="G142" s="168"/>
      <c r="H142" s="168"/>
      <c r="I142" s="17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.75" customHeight="1" x14ac:dyDescent="0.2">
      <c r="A143" s="230" t="s">
        <v>145</v>
      </c>
      <c r="B143" s="168"/>
      <c r="C143" s="168"/>
      <c r="D143" s="168"/>
      <c r="E143" s="168"/>
      <c r="F143" s="168"/>
      <c r="G143" s="168"/>
      <c r="H143" s="168"/>
      <c r="I143" s="17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6.75" customHeight="1" x14ac:dyDescent="0.2">
      <c r="A144" s="76"/>
      <c r="B144" s="77"/>
      <c r="C144" s="77"/>
      <c r="D144" s="77"/>
      <c r="E144" s="77"/>
      <c r="F144" s="77"/>
      <c r="G144" s="77"/>
      <c r="H144" s="77"/>
      <c r="I144" s="78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.75" customHeight="1" x14ac:dyDescent="0.2">
      <c r="A145" s="217" t="s">
        <v>146</v>
      </c>
      <c r="B145" s="168"/>
      <c r="C145" s="168"/>
      <c r="D145" s="168"/>
      <c r="E145" s="168"/>
      <c r="F145" s="168"/>
      <c r="G145" s="168"/>
      <c r="H145" s="168"/>
      <c r="I145" s="17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30" customHeight="1" x14ac:dyDescent="0.2">
      <c r="A146" s="45">
        <v>6</v>
      </c>
      <c r="B146" s="228" t="s">
        <v>147</v>
      </c>
      <c r="C146" s="168"/>
      <c r="D146" s="168"/>
      <c r="E146" s="168"/>
      <c r="F146" s="168"/>
      <c r="G146" s="172"/>
      <c r="H146" s="32" t="s">
        <v>37</v>
      </c>
      <c r="I146" s="79" t="s">
        <v>65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 customHeight="1" x14ac:dyDescent="0.2">
      <c r="A147" s="207" t="s">
        <v>148</v>
      </c>
      <c r="B147" s="168"/>
      <c r="C147" s="168"/>
      <c r="D147" s="168"/>
      <c r="E147" s="168"/>
      <c r="F147" s="168"/>
      <c r="G147" s="172"/>
      <c r="H147" s="80" t="s">
        <v>46</v>
      </c>
      <c r="I147" s="81">
        <f>SUM(I43+I92+I102+I134+I141)</f>
        <v>6027.2737279999992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" customHeight="1" x14ac:dyDescent="0.2">
      <c r="A148" s="47" t="s">
        <v>4</v>
      </c>
      <c r="B148" s="206" t="s">
        <v>149</v>
      </c>
      <c r="C148" s="168"/>
      <c r="D148" s="168"/>
      <c r="E148" s="168"/>
      <c r="F148" s="168"/>
      <c r="G148" s="172"/>
      <c r="H148" s="82">
        <v>0.06</v>
      </c>
      <c r="I148" s="54">
        <f>ROUND(H148*I147,2)</f>
        <v>361.64</v>
      </c>
      <c r="J148" s="20" t="s">
        <v>150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 customHeight="1" x14ac:dyDescent="0.2">
      <c r="A149" s="207" t="s">
        <v>151</v>
      </c>
      <c r="B149" s="168"/>
      <c r="C149" s="168"/>
      <c r="D149" s="168"/>
      <c r="E149" s="168"/>
      <c r="F149" s="168"/>
      <c r="G149" s="172"/>
      <c r="H149" s="83" t="s">
        <v>46</v>
      </c>
      <c r="I149" s="81">
        <f>SUM(I43+I92+I102+I134+I141+I148)</f>
        <v>6388.9137279999995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" customHeight="1" x14ac:dyDescent="0.2">
      <c r="A150" s="47" t="s">
        <v>6</v>
      </c>
      <c r="B150" s="206" t="s">
        <v>152</v>
      </c>
      <c r="C150" s="168"/>
      <c r="D150" s="168"/>
      <c r="E150" s="168"/>
      <c r="F150" s="168"/>
      <c r="G150" s="172"/>
      <c r="H150" s="82">
        <v>6.7900000000000002E-2</v>
      </c>
      <c r="I150" s="54">
        <f>ROUND(H150*I149,2)</f>
        <v>433.81</v>
      </c>
      <c r="J150" s="20" t="s">
        <v>150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 customHeight="1" x14ac:dyDescent="0.2">
      <c r="A151" s="207" t="s">
        <v>153</v>
      </c>
      <c r="B151" s="168"/>
      <c r="C151" s="168"/>
      <c r="D151" s="168"/>
      <c r="E151" s="168"/>
      <c r="F151" s="168"/>
      <c r="G151" s="172"/>
      <c r="H151" s="83" t="s">
        <v>46</v>
      </c>
      <c r="I151" s="81">
        <f>SUM(I43+I92+I102+I134+I141+I148+I150)</f>
        <v>6822.7237279999999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customHeight="1" x14ac:dyDescent="0.2">
      <c r="A152" s="84" t="s">
        <v>9</v>
      </c>
      <c r="B152" s="217" t="s">
        <v>154</v>
      </c>
      <c r="C152" s="168"/>
      <c r="D152" s="168"/>
      <c r="E152" s="168"/>
      <c r="F152" s="168"/>
      <c r="G152" s="172"/>
      <c r="H152" s="85" t="s">
        <v>46</v>
      </c>
      <c r="I152" s="50" t="s">
        <v>46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 customHeight="1" x14ac:dyDescent="0.2">
      <c r="A153" s="46"/>
      <c r="B153" s="218" t="s">
        <v>155</v>
      </c>
      <c r="C153" s="168"/>
      <c r="D153" s="168"/>
      <c r="E153" s="168"/>
      <c r="F153" s="168"/>
      <c r="G153" s="172"/>
      <c r="H153" s="85" t="s">
        <v>46</v>
      </c>
      <c r="I153" s="50" t="s">
        <v>46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 customHeight="1" x14ac:dyDescent="0.2">
      <c r="A154" s="47"/>
      <c r="B154" s="219" t="s">
        <v>156</v>
      </c>
      <c r="C154" s="168"/>
      <c r="D154" s="168"/>
      <c r="E154" s="168"/>
      <c r="F154" s="168"/>
      <c r="G154" s="172"/>
      <c r="H154" s="86">
        <v>7.5999999999999998E-2</v>
      </c>
      <c r="I154" s="87">
        <f t="shared" ref="I154:I155" si="1">ROUND(($I$151/(1-$H$163))*H154,2)</f>
        <v>584.26</v>
      </c>
      <c r="J154" s="20" t="s">
        <v>157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 customHeight="1" x14ac:dyDescent="0.2">
      <c r="A155" s="47"/>
      <c r="B155" s="219" t="s">
        <v>158</v>
      </c>
      <c r="C155" s="168"/>
      <c r="D155" s="168"/>
      <c r="E155" s="168"/>
      <c r="F155" s="168"/>
      <c r="G155" s="172"/>
      <c r="H155" s="86">
        <v>1.6500000000000001E-2</v>
      </c>
      <c r="I155" s="87">
        <f t="shared" si="1"/>
        <v>126.85</v>
      </c>
      <c r="J155" s="20" t="s">
        <v>157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 customHeight="1" x14ac:dyDescent="0.2">
      <c r="A156" s="46"/>
      <c r="B156" s="220" t="s">
        <v>159</v>
      </c>
      <c r="C156" s="168"/>
      <c r="D156" s="168"/>
      <c r="E156" s="168"/>
      <c r="F156" s="168"/>
      <c r="G156" s="172"/>
      <c r="H156" s="88" t="s">
        <v>46</v>
      </c>
      <c r="I156" s="50" t="s">
        <v>46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 customHeight="1" x14ac:dyDescent="0.2">
      <c r="A157" s="46"/>
      <c r="B157" s="220" t="s">
        <v>160</v>
      </c>
      <c r="C157" s="168"/>
      <c r="D157" s="168"/>
      <c r="E157" s="168"/>
      <c r="F157" s="168"/>
      <c r="G157" s="172"/>
      <c r="H157" s="88" t="s">
        <v>46</v>
      </c>
      <c r="I157" s="50" t="s">
        <v>46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 customHeight="1" x14ac:dyDescent="0.2">
      <c r="A158" s="46"/>
      <c r="B158" s="220" t="s">
        <v>161</v>
      </c>
      <c r="C158" s="168"/>
      <c r="D158" s="168"/>
      <c r="E158" s="168"/>
      <c r="F158" s="168"/>
      <c r="G158" s="168"/>
      <c r="H158" s="89" t="s">
        <v>46</v>
      </c>
      <c r="I158" s="90" t="s">
        <v>46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 customHeight="1" x14ac:dyDescent="0.2">
      <c r="A159" s="46"/>
      <c r="B159" s="220" t="s">
        <v>162</v>
      </c>
      <c r="C159" s="168"/>
      <c r="D159" s="168"/>
      <c r="E159" s="168"/>
      <c r="F159" s="168"/>
      <c r="G159" s="168"/>
      <c r="H159" s="89" t="s">
        <v>46</v>
      </c>
      <c r="I159" s="90" t="s">
        <v>46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 customHeight="1" x14ac:dyDescent="0.2">
      <c r="A160" s="46"/>
      <c r="B160" s="220" t="s">
        <v>163</v>
      </c>
      <c r="C160" s="168"/>
      <c r="D160" s="168"/>
      <c r="E160" s="168"/>
      <c r="F160" s="168"/>
      <c r="G160" s="172"/>
      <c r="H160" s="91">
        <v>0.02</v>
      </c>
      <c r="I160" s="92">
        <f>ROUND(($I$151/(1-$H$163))*H160,2)</f>
        <v>153.75</v>
      </c>
      <c r="J160" s="20" t="s">
        <v>164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.75" customHeight="1" x14ac:dyDescent="0.2">
      <c r="A161" s="223" t="s">
        <v>113</v>
      </c>
      <c r="B161" s="168"/>
      <c r="C161" s="168"/>
      <c r="D161" s="168"/>
      <c r="E161" s="168"/>
      <c r="F161" s="168"/>
      <c r="G161" s="168"/>
      <c r="H161" s="172"/>
      <c r="I161" s="30">
        <f>SUM(I148+I150+I154+I155+I160)</f>
        <v>1660.31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6.75" customHeight="1" x14ac:dyDescent="0.2">
      <c r="A162" s="183"/>
      <c r="B162" s="168"/>
      <c r="C162" s="168"/>
      <c r="D162" s="168"/>
      <c r="E162" s="168"/>
      <c r="F162" s="168"/>
      <c r="G162" s="168"/>
      <c r="H162" s="168"/>
      <c r="I162" s="17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.75" customHeight="1" x14ac:dyDescent="0.2">
      <c r="A163" s="224" t="s">
        <v>165</v>
      </c>
      <c r="B163" s="168"/>
      <c r="C163" s="168"/>
      <c r="D163" s="168"/>
      <c r="E163" s="168"/>
      <c r="F163" s="168"/>
      <c r="G163" s="172"/>
      <c r="H163" s="93">
        <f t="shared" ref="H163:I163" si="2">SUM(H154:H160)</f>
        <v>0.1125</v>
      </c>
      <c r="I163" s="81">
        <f t="shared" si="2"/>
        <v>864.86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 customHeight="1" x14ac:dyDescent="0.2">
      <c r="A164" s="225" t="s">
        <v>166</v>
      </c>
      <c r="B164" s="176"/>
      <c r="C164" s="227" t="s">
        <v>167</v>
      </c>
      <c r="D164" s="176"/>
      <c r="E164" s="176"/>
      <c r="F164" s="176"/>
      <c r="G164" s="176"/>
      <c r="H164" s="176"/>
      <c r="I164" s="17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" customHeight="1" x14ac:dyDescent="0.2">
      <c r="A165" s="226"/>
      <c r="B165" s="176"/>
      <c r="C165" s="221" t="s">
        <v>168</v>
      </c>
      <c r="D165" s="176"/>
      <c r="E165" s="176"/>
      <c r="F165" s="176"/>
      <c r="G165" s="176"/>
      <c r="H165" s="176"/>
      <c r="I165" s="17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3.5" customHeight="1" x14ac:dyDescent="0.2">
      <c r="A166" s="194"/>
      <c r="B166" s="195"/>
      <c r="C166" s="222" t="s">
        <v>169</v>
      </c>
      <c r="D166" s="195"/>
      <c r="E166" s="195"/>
      <c r="F166" s="195"/>
      <c r="G166" s="195"/>
      <c r="H166" s="195"/>
      <c r="I166" s="19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6.75" customHeight="1" x14ac:dyDescent="0.2">
      <c r="A167" s="181"/>
      <c r="B167" s="168"/>
      <c r="C167" s="168"/>
      <c r="D167" s="168"/>
      <c r="E167" s="168"/>
      <c r="F167" s="168"/>
      <c r="G167" s="168"/>
      <c r="H167" s="168"/>
      <c r="I167" s="170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24" customHeight="1" x14ac:dyDescent="0.2">
      <c r="A168" s="182" t="s">
        <v>170</v>
      </c>
      <c r="B168" s="168"/>
      <c r="C168" s="168"/>
      <c r="D168" s="168"/>
      <c r="E168" s="168"/>
      <c r="F168" s="168"/>
      <c r="G168" s="168"/>
      <c r="H168" s="168"/>
      <c r="I168" s="17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5.25" customHeight="1" x14ac:dyDescent="0.2">
      <c r="A169" s="183"/>
      <c r="B169" s="168"/>
      <c r="C169" s="168"/>
      <c r="D169" s="168"/>
      <c r="E169" s="168"/>
      <c r="F169" s="168"/>
      <c r="G169" s="168"/>
      <c r="H169" s="168"/>
      <c r="I169" s="17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 x14ac:dyDescent="0.2">
      <c r="A170" s="184" t="s">
        <v>171</v>
      </c>
      <c r="B170" s="168"/>
      <c r="C170" s="168"/>
      <c r="D170" s="168"/>
      <c r="E170" s="168"/>
      <c r="F170" s="168"/>
      <c r="G170" s="168"/>
      <c r="H170" s="168"/>
      <c r="I170" s="17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" customHeight="1" x14ac:dyDescent="0.2">
      <c r="A171" s="185" t="s">
        <v>172</v>
      </c>
      <c r="B171" s="168"/>
      <c r="C171" s="168"/>
      <c r="D171" s="168"/>
      <c r="E171" s="168"/>
      <c r="F171" s="168"/>
      <c r="G171" s="168"/>
      <c r="H171" s="172"/>
      <c r="I171" s="32" t="s">
        <v>57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 customHeight="1" x14ac:dyDescent="0.2">
      <c r="A172" s="94" t="s">
        <v>4</v>
      </c>
      <c r="B172" s="167" t="s">
        <v>173</v>
      </c>
      <c r="C172" s="168"/>
      <c r="D172" s="168"/>
      <c r="E172" s="168"/>
      <c r="F172" s="168"/>
      <c r="G172" s="168"/>
      <c r="H172" s="168"/>
      <c r="I172" s="55">
        <f>I43</f>
        <v>2999.6</v>
      </c>
      <c r="J172" s="1"/>
      <c r="K172" s="95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 customHeight="1" x14ac:dyDescent="0.2">
      <c r="A173" s="94" t="s">
        <v>6</v>
      </c>
      <c r="B173" s="167" t="s">
        <v>174</v>
      </c>
      <c r="C173" s="168"/>
      <c r="D173" s="168"/>
      <c r="E173" s="168"/>
      <c r="F173" s="168"/>
      <c r="G173" s="168"/>
      <c r="H173" s="168"/>
      <c r="I173" s="55">
        <f>I92</f>
        <v>2225.13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 customHeight="1" x14ac:dyDescent="0.2">
      <c r="A174" s="94" t="s">
        <v>9</v>
      </c>
      <c r="B174" s="167" t="s">
        <v>175</v>
      </c>
      <c r="C174" s="168"/>
      <c r="D174" s="168"/>
      <c r="E174" s="168"/>
      <c r="F174" s="168"/>
      <c r="G174" s="168"/>
      <c r="H174" s="168"/>
      <c r="I174" s="55">
        <f>I102</f>
        <v>176.37572799999998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 customHeight="1" x14ac:dyDescent="0.2">
      <c r="A175" s="94" t="s">
        <v>11</v>
      </c>
      <c r="B175" s="167" t="s">
        <v>176</v>
      </c>
      <c r="C175" s="168"/>
      <c r="D175" s="168"/>
      <c r="E175" s="168"/>
      <c r="F175" s="168"/>
      <c r="G175" s="168"/>
      <c r="H175" s="168"/>
      <c r="I175" s="55">
        <f>I134</f>
        <v>437.5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 customHeight="1" x14ac:dyDescent="0.2">
      <c r="A176" s="94" t="s">
        <v>44</v>
      </c>
      <c r="B176" s="167" t="s">
        <v>177</v>
      </c>
      <c r="C176" s="168"/>
      <c r="D176" s="168"/>
      <c r="E176" s="168"/>
      <c r="F176" s="168"/>
      <c r="G176" s="168"/>
      <c r="H176" s="168"/>
      <c r="I176" s="55">
        <f>I141</f>
        <v>188.66799999999998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" customHeight="1" x14ac:dyDescent="0.2">
      <c r="A177" s="169" t="s">
        <v>178</v>
      </c>
      <c r="B177" s="168"/>
      <c r="C177" s="168"/>
      <c r="D177" s="168"/>
      <c r="E177" s="168"/>
      <c r="F177" s="168"/>
      <c r="G177" s="168"/>
      <c r="H177" s="170"/>
      <c r="I177" s="55">
        <f>SUM(I172:I176)</f>
        <v>6027.2737279999992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" customHeight="1" x14ac:dyDescent="0.2">
      <c r="A178" s="96" t="s">
        <v>73</v>
      </c>
      <c r="B178" s="167" t="s">
        <v>146</v>
      </c>
      <c r="C178" s="168"/>
      <c r="D178" s="168"/>
      <c r="E178" s="168"/>
      <c r="F178" s="168"/>
      <c r="G178" s="168"/>
      <c r="H178" s="168"/>
      <c r="I178" s="97">
        <f>I161</f>
        <v>1660.31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" customHeight="1" x14ac:dyDescent="0.2">
      <c r="A179" s="169" t="s">
        <v>179</v>
      </c>
      <c r="B179" s="168"/>
      <c r="C179" s="168"/>
      <c r="D179" s="168"/>
      <c r="E179" s="168"/>
      <c r="F179" s="168"/>
      <c r="G179" s="168"/>
      <c r="H179" s="170"/>
      <c r="I179" s="55">
        <f>I177+I178</f>
        <v>7687.5837279999996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7.5" customHeight="1" x14ac:dyDescent="0.2">
      <c r="A180" s="171"/>
      <c r="B180" s="168"/>
      <c r="C180" s="168"/>
      <c r="D180" s="168"/>
      <c r="E180" s="168"/>
      <c r="F180" s="168"/>
      <c r="G180" s="168"/>
      <c r="H180" s="168"/>
      <c r="I180" s="17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" hidden="1" customHeight="1" x14ac:dyDescent="0.2">
      <c r="A181" s="98"/>
      <c r="B181" s="98"/>
      <c r="C181" s="98"/>
      <c r="D181" s="98"/>
      <c r="E181" s="98"/>
      <c r="F181" s="98"/>
      <c r="G181" s="98"/>
      <c r="H181" s="99"/>
      <c r="I181" s="100"/>
      <c r="J181" s="5"/>
      <c r="K181" s="101"/>
      <c r="L181" s="5"/>
      <c r="M181" s="10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" customHeight="1" x14ac:dyDescent="0.2">
      <c r="A182" s="175" t="s">
        <v>180</v>
      </c>
      <c r="B182" s="176"/>
      <c r="C182" s="176"/>
      <c r="D182" s="176"/>
      <c r="E182" s="176"/>
      <c r="F182" s="176"/>
      <c r="G182" s="176"/>
      <c r="H182" s="176"/>
      <c r="I182" s="17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25.5" customHeight="1" x14ac:dyDescent="0.2">
      <c r="A183" s="177" t="s">
        <v>181</v>
      </c>
      <c r="B183" s="168"/>
      <c r="C183" s="168"/>
      <c r="D183" s="172"/>
      <c r="E183" s="177" t="s">
        <v>182</v>
      </c>
      <c r="F183" s="172"/>
      <c r="G183" s="32" t="s">
        <v>183</v>
      </c>
      <c r="H183" s="177" t="s">
        <v>184</v>
      </c>
      <c r="I183" s="172"/>
    </row>
    <row r="184" spans="1:30" ht="12.75" customHeight="1" x14ac:dyDescent="0.2">
      <c r="A184" s="178" t="s">
        <v>185</v>
      </c>
      <c r="B184" s="168"/>
      <c r="C184" s="168"/>
      <c r="D184" s="172"/>
      <c r="E184" s="179">
        <f>I179</f>
        <v>7687.5837279999996</v>
      </c>
      <c r="F184" s="172"/>
      <c r="G184" s="103">
        <f>H14</f>
        <v>2</v>
      </c>
      <c r="H184" s="173">
        <f>E184*G184</f>
        <v>15375.167455999999</v>
      </c>
      <c r="I184" s="172"/>
    </row>
    <row r="185" spans="1:30" ht="15.75" customHeight="1" x14ac:dyDescent="0.2">
      <c r="A185" s="180" t="s">
        <v>186</v>
      </c>
      <c r="B185" s="168"/>
      <c r="C185" s="168"/>
      <c r="D185" s="168"/>
      <c r="E185" s="168"/>
      <c r="F185" s="172"/>
      <c r="G185" s="104">
        <f>SUM(G184)</f>
        <v>2</v>
      </c>
      <c r="H185" s="174">
        <f>SUM(H184:I184)</f>
        <v>15375.167455999999</v>
      </c>
      <c r="I185" s="172"/>
    </row>
    <row r="186" spans="1:30" ht="6.75" customHeight="1" x14ac:dyDescent="0.2">
      <c r="A186" s="208"/>
      <c r="B186" s="209"/>
      <c r="C186" s="209"/>
      <c r="D186" s="209"/>
      <c r="E186" s="209"/>
      <c r="F186" s="209"/>
      <c r="G186" s="209"/>
      <c r="H186" s="209"/>
      <c r="I186" s="210"/>
    </row>
    <row r="187" spans="1:30" ht="17.25" customHeight="1" x14ac:dyDescent="0.2">
      <c r="A187" s="211" t="s">
        <v>187</v>
      </c>
      <c r="B187" s="195"/>
      <c r="C187" s="195"/>
      <c r="D187" s="195"/>
      <c r="E187" s="195"/>
      <c r="F187" s="195"/>
      <c r="G187" s="195"/>
      <c r="H187" s="195"/>
      <c r="I187" s="195"/>
    </row>
    <row r="188" spans="1:30" ht="6.75" customHeight="1" x14ac:dyDescent="0.2">
      <c r="A188" s="212"/>
      <c r="B188" s="168"/>
      <c r="C188" s="168"/>
      <c r="D188" s="168"/>
      <c r="E188" s="168"/>
      <c r="F188" s="168"/>
      <c r="G188" s="168"/>
      <c r="H188" s="168"/>
      <c r="I188" s="17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8" customHeight="1" x14ac:dyDescent="0.2">
      <c r="A189" s="201" t="s">
        <v>188</v>
      </c>
      <c r="B189" s="168"/>
      <c r="C189" s="168"/>
      <c r="D189" s="168"/>
      <c r="E189" s="168"/>
      <c r="F189" s="172"/>
      <c r="G189" s="213">
        <f>$H$185</f>
        <v>15375.167455999999</v>
      </c>
      <c r="H189" s="168"/>
      <c r="I189" s="17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8.25" customHeight="1" x14ac:dyDescent="0.25">
      <c r="A190" s="214"/>
      <c r="B190" s="215"/>
      <c r="C190" s="215"/>
      <c r="D190" s="215"/>
      <c r="E190" s="215"/>
      <c r="F190" s="215"/>
      <c r="G190" s="215"/>
      <c r="H190" s="215"/>
      <c r="I190" s="21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8" customHeight="1" x14ac:dyDescent="0.2">
      <c r="A191" s="201" t="s">
        <v>189</v>
      </c>
      <c r="B191" s="168"/>
      <c r="C191" s="168"/>
      <c r="D191" s="168"/>
      <c r="E191" s="168"/>
      <c r="F191" s="172"/>
      <c r="G191" s="198">
        <v>20</v>
      </c>
      <c r="H191" s="168"/>
      <c r="I191" s="17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8.25" customHeight="1" x14ac:dyDescent="0.2">
      <c r="A192" s="202"/>
      <c r="B192" s="168"/>
      <c r="C192" s="168"/>
      <c r="D192" s="168"/>
      <c r="E192" s="168"/>
      <c r="F192" s="168"/>
      <c r="G192" s="168"/>
      <c r="H192" s="168"/>
      <c r="I192" s="170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8" customHeight="1" x14ac:dyDescent="0.2">
      <c r="A193" s="201" t="s">
        <v>190</v>
      </c>
      <c r="B193" s="168"/>
      <c r="C193" s="168"/>
      <c r="D193" s="168"/>
      <c r="E193" s="168"/>
      <c r="F193" s="172"/>
      <c r="G193" s="203">
        <f>ROUND(G189*G191,2)</f>
        <v>307503.34999999998</v>
      </c>
      <c r="H193" s="168"/>
      <c r="I193" s="17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8.25" customHeight="1" x14ac:dyDescent="0.2">
      <c r="A194" s="204"/>
      <c r="B194" s="168"/>
      <c r="C194" s="168"/>
      <c r="D194" s="168"/>
      <c r="E194" s="168"/>
      <c r="F194" s="168"/>
      <c r="G194" s="168"/>
      <c r="H194" s="168"/>
      <c r="I194" s="17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 customHeight="1" x14ac:dyDescent="0.2">
      <c r="A195" s="197" t="s">
        <v>191</v>
      </c>
      <c r="B195" s="168"/>
      <c r="C195" s="168"/>
      <c r="D195" s="168"/>
      <c r="E195" s="168"/>
      <c r="F195" s="168"/>
      <c r="G195" s="168"/>
      <c r="H195" s="168"/>
      <c r="I195" s="17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2" customHeight="1" x14ac:dyDescent="0.2">
      <c r="A196" s="199" t="s">
        <v>192</v>
      </c>
      <c r="B196" s="176"/>
      <c r="C196" s="200"/>
      <c r="D196" s="205" t="s">
        <v>193</v>
      </c>
      <c r="E196" s="192"/>
      <c r="F196" s="192"/>
      <c r="G196" s="192"/>
      <c r="H196" s="192"/>
      <c r="I196" s="19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2" customHeight="1" x14ac:dyDescent="0.2">
      <c r="A197" s="194"/>
      <c r="B197" s="195"/>
      <c r="C197" s="196"/>
      <c r="D197" s="194"/>
      <c r="E197" s="195"/>
      <c r="F197" s="195"/>
      <c r="G197" s="195"/>
      <c r="H197" s="195"/>
      <c r="I197" s="19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4.25" customHeight="1" x14ac:dyDescent="0.2">
      <c r="A198" s="188" t="s">
        <v>194</v>
      </c>
      <c r="B198" s="168"/>
      <c r="C198" s="172"/>
      <c r="D198" s="190">
        <f>H15*2</f>
        <v>4</v>
      </c>
      <c r="E198" s="168"/>
      <c r="F198" s="168"/>
      <c r="G198" s="168"/>
      <c r="H198" s="168"/>
      <c r="I198" s="17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2.75" customHeight="1" x14ac:dyDescent="0.2">
      <c r="A199" s="188"/>
      <c r="B199" s="168"/>
      <c r="C199" s="172"/>
      <c r="D199" s="190"/>
      <c r="E199" s="168"/>
      <c r="F199" s="168"/>
      <c r="G199" s="168"/>
      <c r="H199" s="168"/>
      <c r="I199" s="17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2.75" customHeight="1" x14ac:dyDescent="0.2">
      <c r="A200" s="189"/>
      <c r="B200" s="168"/>
      <c r="C200" s="172"/>
      <c r="D200" s="190"/>
      <c r="E200" s="168"/>
      <c r="F200" s="168"/>
      <c r="G200" s="168"/>
      <c r="H200" s="168"/>
      <c r="I200" s="17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" customHeight="1" x14ac:dyDescent="0.2">
      <c r="A201" s="191"/>
      <c r="B201" s="192"/>
      <c r="C201" s="192"/>
      <c r="D201" s="192"/>
      <c r="E201" s="192"/>
      <c r="F201" s="192"/>
      <c r="G201" s="192"/>
      <c r="H201" s="192"/>
      <c r="I201" s="19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2" hidden="1" customHeight="1" x14ac:dyDescent="0.2">
      <c r="A202" s="194"/>
      <c r="B202" s="195"/>
      <c r="C202" s="195"/>
      <c r="D202" s="195"/>
      <c r="E202" s="195"/>
      <c r="F202" s="195"/>
      <c r="G202" s="195"/>
      <c r="H202" s="195"/>
      <c r="I202" s="19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2.75" customHeight="1" x14ac:dyDescent="0.2">
      <c r="A203" s="197" t="s">
        <v>195</v>
      </c>
      <c r="B203" s="168"/>
      <c r="C203" s="168"/>
      <c r="D203" s="168"/>
      <c r="E203" s="168"/>
      <c r="F203" s="168"/>
      <c r="G203" s="168"/>
      <c r="H203" s="168"/>
      <c r="I203" s="16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2.75" customHeight="1" x14ac:dyDescent="0.2">
      <c r="A204" s="187" t="s">
        <v>196</v>
      </c>
      <c r="B204" s="168"/>
      <c r="C204" s="168"/>
      <c r="D204" s="168"/>
      <c r="E204" s="168"/>
      <c r="F204" s="168"/>
      <c r="G204" s="172"/>
      <c r="H204" s="187" t="s">
        <v>197</v>
      </c>
      <c r="I204" s="17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" customHeight="1" x14ac:dyDescent="0.25">
      <c r="A205" s="186" t="s">
        <v>198</v>
      </c>
      <c r="B205" s="168"/>
      <c r="C205" s="168"/>
      <c r="D205" s="168"/>
      <c r="E205" s="168"/>
      <c r="F205" s="168"/>
      <c r="G205" s="172"/>
      <c r="H205" s="187" t="s">
        <v>46</v>
      </c>
      <c r="I205" s="17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2.75" customHeight="1" x14ac:dyDescent="0.2">
      <c r="A206" s="188"/>
      <c r="B206" s="168"/>
      <c r="C206" s="168"/>
      <c r="D206" s="168"/>
      <c r="E206" s="168"/>
      <c r="F206" s="168"/>
      <c r="G206" s="172"/>
      <c r="H206" s="187"/>
      <c r="I206" s="17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2.75" customHeight="1" x14ac:dyDescent="0.2">
      <c r="A207" s="189"/>
      <c r="B207" s="168"/>
      <c r="C207" s="168"/>
      <c r="D207" s="168"/>
      <c r="E207" s="168"/>
      <c r="F207" s="168"/>
      <c r="G207" s="172"/>
      <c r="H207" s="187"/>
      <c r="I207" s="17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2" customHeight="1" x14ac:dyDescent="0.2">
      <c r="A208" s="1"/>
      <c r="B208" s="1"/>
      <c r="C208" s="1"/>
      <c r="D208" s="1"/>
      <c r="E208" s="1"/>
      <c r="F208" s="1"/>
      <c r="G208" s="1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2" customHeight="1" x14ac:dyDescent="0.2">
      <c r="A209" s="1"/>
      <c r="B209" s="1"/>
      <c r="C209" s="1"/>
      <c r="D209" s="1"/>
      <c r="E209" s="1"/>
      <c r="F209" s="1"/>
      <c r="G209" s="1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2" customHeight="1" x14ac:dyDescent="0.2">
      <c r="A210" s="1"/>
      <c r="B210" s="1"/>
      <c r="C210" s="1"/>
      <c r="D210" s="1"/>
      <c r="E210" s="1"/>
      <c r="F210" s="1"/>
      <c r="G210" s="1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2" customHeight="1" x14ac:dyDescent="0.2">
      <c r="A211" s="1"/>
      <c r="B211" s="1"/>
      <c r="C211" s="1"/>
      <c r="D211" s="1"/>
      <c r="E211" s="1"/>
      <c r="F211" s="1"/>
      <c r="G211" s="1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2" customHeight="1" x14ac:dyDescent="0.2">
      <c r="A212" s="1"/>
      <c r="B212" s="1"/>
      <c r="C212" s="1"/>
      <c r="D212" s="1"/>
      <c r="E212" s="1"/>
      <c r="F212" s="1"/>
      <c r="G212" s="1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2" customHeight="1" x14ac:dyDescent="0.2">
      <c r="A213" s="1"/>
      <c r="B213" s="1"/>
      <c r="C213" s="1"/>
      <c r="D213" s="1"/>
      <c r="E213" s="1"/>
      <c r="F213" s="1"/>
      <c r="G213" s="1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2" customHeight="1" x14ac:dyDescent="0.2">
      <c r="A214" s="1"/>
      <c r="B214" s="1"/>
      <c r="C214" s="1"/>
      <c r="D214" s="1"/>
      <c r="E214" s="1"/>
      <c r="F214" s="1"/>
      <c r="G214" s="1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2" customHeight="1" x14ac:dyDescent="0.2">
      <c r="A215" s="1"/>
      <c r="B215" s="1"/>
      <c r="C215" s="1"/>
      <c r="D215" s="1"/>
      <c r="E215" s="1"/>
      <c r="F215" s="1"/>
      <c r="G215" s="1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2" customHeight="1" x14ac:dyDescent="0.2">
      <c r="A216" s="1"/>
      <c r="B216" s="1"/>
      <c r="C216" s="1"/>
      <c r="D216" s="1"/>
      <c r="E216" s="1"/>
      <c r="F216" s="1"/>
      <c r="G216" s="1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2" customHeight="1" x14ac:dyDescent="0.2">
      <c r="A218" s="1"/>
      <c r="B218" s="1"/>
      <c r="C218" s="1"/>
      <c r="D218" s="1"/>
      <c r="E218" s="1"/>
      <c r="F218" s="1"/>
      <c r="G218" s="1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2" customHeight="1" x14ac:dyDescent="0.2">
      <c r="A219" s="1"/>
      <c r="B219" s="1"/>
      <c r="C219" s="1"/>
      <c r="D219" s="1"/>
      <c r="E219" s="1"/>
      <c r="F219" s="1"/>
      <c r="G219" s="1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2" customHeight="1" x14ac:dyDescent="0.2">
      <c r="A220" s="1"/>
      <c r="B220" s="1"/>
      <c r="C220" s="1"/>
      <c r="D220" s="1"/>
      <c r="E220" s="1"/>
      <c r="F220" s="1"/>
      <c r="G220" s="1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2" customHeight="1" x14ac:dyDescent="0.2">
      <c r="A221" s="1"/>
      <c r="B221" s="1"/>
      <c r="C221" s="1"/>
      <c r="D221" s="1"/>
      <c r="E221" s="1"/>
      <c r="F221" s="1"/>
      <c r="G221" s="1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2" customHeight="1" x14ac:dyDescent="0.2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2" customHeight="1" x14ac:dyDescent="0.2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2" customHeight="1" x14ac:dyDescent="0.2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2" customHeight="1" x14ac:dyDescent="0.2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2" customHeight="1" x14ac:dyDescent="0.2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2" customHeight="1" x14ac:dyDescent="0.2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2" customHeight="1" x14ac:dyDescent="0.2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2" customHeight="1" x14ac:dyDescent="0.2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2" customHeight="1" x14ac:dyDescent="0.2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2" customHeight="1" x14ac:dyDescent="0.2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2" customHeight="1" x14ac:dyDescent="0.2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2" customHeight="1" x14ac:dyDescent="0.2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2" customHeight="1" x14ac:dyDescent="0.2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2" customHeight="1" x14ac:dyDescent="0.2">
      <c r="A235" s="1"/>
      <c r="B235" s="1"/>
      <c r="C235" s="1"/>
      <c r="D235" s="1"/>
      <c r="E235" s="1"/>
      <c r="F235" s="1"/>
      <c r="G235" s="1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2" customHeight="1" x14ac:dyDescent="0.2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2" customHeight="1" x14ac:dyDescent="0.2">
      <c r="A237" s="1"/>
      <c r="B237" s="1"/>
      <c r="C237" s="1"/>
      <c r="D237" s="1"/>
      <c r="E237" s="1"/>
      <c r="F237" s="1"/>
      <c r="G237" s="1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2" customHeight="1" x14ac:dyDescent="0.2">
      <c r="A238" s="1"/>
      <c r="B238" s="1"/>
      <c r="C238" s="1"/>
      <c r="D238" s="1"/>
      <c r="E238" s="1"/>
      <c r="F238" s="1"/>
      <c r="G238" s="1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2" customHeight="1" x14ac:dyDescent="0.2">
      <c r="A239" s="1"/>
      <c r="B239" s="1"/>
      <c r="C239" s="1"/>
      <c r="D239" s="1"/>
      <c r="E239" s="1"/>
      <c r="F239" s="1"/>
      <c r="G239" s="1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2" customHeight="1" x14ac:dyDescent="0.2">
      <c r="A240" s="1"/>
      <c r="B240" s="1"/>
      <c r="C240" s="1"/>
      <c r="D240" s="1"/>
      <c r="E240" s="1"/>
      <c r="F240" s="1"/>
      <c r="G240" s="1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2" customHeight="1" x14ac:dyDescent="0.2">
      <c r="A241" s="1"/>
      <c r="B241" s="1"/>
      <c r="C241" s="1"/>
      <c r="D241" s="1"/>
      <c r="E241" s="1"/>
      <c r="F241" s="1"/>
      <c r="G241" s="1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2" customHeight="1" x14ac:dyDescent="0.2">
      <c r="A242" s="1"/>
      <c r="B242" s="1"/>
      <c r="C242" s="1"/>
      <c r="D242" s="1"/>
      <c r="E242" s="1"/>
      <c r="F242" s="1"/>
      <c r="G242" s="1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2" customHeight="1" x14ac:dyDescent="0.2">
      <c r="A243" s="1"/>
      <c r="B243" s="1"/>
      <c r="C243" s="1"/>
      <c r="D243" s="1"/>
      <c r="E243" s="1"/>
      <c r="F243" s="1"/>
      <c r="G243" s="1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2" customHeight="1" x14ac:dyDescent="0.2">
      <c r="A244" s="1"/>
      <c r="B244" s="1"/>
      <c r="C244" s="1"/>
      <c r="D244" s="1"/>
      <c r="E244" s="1"/>
      <c r="F244" s="1"/>
      <c r="G244" s="1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2" customHeight="1" x14ac:dyDescent="0.2">
      <c r="A245" s="1"/>
      <c r="B245" s="1"/>
      <c r="C245" s="1"/>
      <c r="D245" s="1"/>
      <c r="E245" s="1"/>
      <c r="F245" s="1"/>
      <c r="G245" s="1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2" customHeight="1" x14ac:dyDescent="0.2">
      <c r="A246" s="1"/>
      <c r="B246" s="1"/>
      <c r="C246" s="1"/>
      <c r="D246" s="1"/>
      <c r="E246" s="1"/>
      <c r="F246" s="1"/>
      <c r="G246" s="1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2" customHeight="1" x14ac:dyDescent="0.2">
      <c r="A247" s="1"/>
      <c r="B247" s="1"/>
      <c r="C247" s="1"/>
      <c r="D247" s="1"/>
      <c r="E247" s="1"/>
      <c r="F247" s="1"/>
      <c r="G247" s="1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2" customHeight="1" x14ac:dyDescent="0.2">
      <c r="A248" s="1"/>
      <c r="B248" s="1"/>
      <c r="C248" s="1"/>
      <c r="D248" s="1"/>
      <c r="E248" s="1"/>
      <c r="F248" s="1"/>
      <c r="G248" s="1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2" customHeight="1" x14ac:dyDescent="0.2">
      <c r="A249" s="1"/>
      <c r="B249" s="1"/>
      <c r="C249" s="1"/>
      <c r="D249" s="1"/>
      <c r="E249" s="1"/>
      <c r="F249" s="1"/>
      <c r="G249" s="1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2" customHeight="1" x14ac:dyDescent="0.2">
      <c r="A250" s="1"/>
      <c r="B250" s="1"/>
      <c r="C250" s="1"/>
      <c r="D250" s="1"/>
      <c r="E250" s="1"/>
      <c r="F250" s="1"/>
      <c r="G250" s="1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2" customHeight="1" x14ac:dyDescent="0.2">
      <c r="A251" s="1"/>
      <c r="B251" s="1"/>
      <c r="C251" s="1"/>
      <c r="D251" s="1"/>
      <c r="E251" s="1"/>
      <c r="F251" s="1"/>
      <c r="G251" s="1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2" customHeight="1" x14ac:dyDescent="0.2">
      <c r="A252" s="1"/>
      <c r="B252" s="1"/>
      <c r="C252" s="1"/>
      <c r="D252" s="1"/>
      <c r="E252" s="1"/>
      <c r="F252" s="1"/>
      <c r="G252" s="1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2" customHeight="1" x14ac:dyDescent="0.2">
      <c r="A253" s="1"/>
      <c r="B253" s="1"/>
      <c r="C253" s="1"/>
      <c r="D253" s="1"/>
      <c r="E253" s="1"/>
      <c r="F253" s="1"/>
      <c r="G253" s="1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2" customHeight="1" x14ac:dyDescent="0.2">
      <c r="A254" s="1"/>
      <c r="B254" s="1"/>
      <c r="C254" s="1"/>
      <c r="D254" s="1"/>
      <c r="E254" s="1"/>
      <c r="F254" s="1"/>
      <c r="G254" s="1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2" customHeight="1" x14ac:dyDescent="0.2">
      <c r="A255" s="1"/>
      <c r="B255" s="1"/>
      <c r="C255" s="1"/>
      <c r="D255" s="1"/>
      <c r="E255" s="1"/>
      <c r="F255" s="1"/>
      <c r="G255" s="1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2" customHeight="1" x14ac:dyDescent="0.2">
      <c r="A256" s="1"/>
      <c r="B256" s="1"/>
      <c r="C256" s="1"/>
      <c r="D256" s="1"/>
      <c r="E256" s="1"/>
      <c r="F256" s="1"/>
      <c r="G256" s="1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2" customHeight="1" x14ac:dyDescent="0.2">
      <c r="A257" s="1"/>
      <c r="B257" s="1"/>
      <c r="C257" s="1"/>
      <c r="D257" s="1"/>
      <c r="E257" s="1"/>
      <c r="F257" s="1"/>
      <c r="G257" s="1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2" customHeight="1" x14ac:dyDescent="0.2">
      <c r="A258" s="1"/>
      <c r="B258" s="1"/>
      <c r="C258" s="1"/>
      <c r="D258" s="1"/>
      <c r="E258" s="1"/>
      <c r="F258" s="1"/>
      <c r="G258" s="1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2" customHeight="1" x14ac:dyDescent="0.2">
      <c r="A259" s="1"/>
      <c r="B259" s="1"/>
      <c r="C259" s="1"/>
      <c r="D259" s="1"/>
      <c r="E259" s="1"/>
      <c r="F259" s="1"/>
      <c r="G259" s="1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2" customHeight="1" x14ac:dyDescent="0.2">
      <c r="A260" s="1"/>
      <c r="B260" s="1"/>
      <c r="C260" s="1"/>
      <c r="D260" s="1"/>
      <c r="E260" s="1"/>
      <c r="F260" s="1"/>
      <c r="G260" s="1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2" customHeight="1" x14ac:dyDescent="0.2">
      <c r="A261" s="1"/>
      <c r="B261" s="1"/>
      <c r="C261" s="1"/>
      <c r="D261" s="1"/>
      <c r="E261" s="1"/>
      <c r="F261" s="1"/>
      <c r="G261" s="1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2" customHeight="1" x14ac:dyDescent="0.2">
      <c r="A262" s="1"/>
      <c r="B262" s="1"/>
      <c r="C262" s="1"/>
      <c r="D262" s="1"/>
      <c r="E262" s="1"/>
      <c r="F262" s="1"/>
      <c r="G262" s="1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2" customHeight="1" x14ac:dyDescent="0.2">
      <c r="A263" s="1"/>
      <c r="B263" s="1"/>
      <c r="C263" s="1"/>
      <c r="D263" s="1"/>
      <c r="E263" s="1"/>
      <c r="F263" s="1"/>
      <c r="G263" s="1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2" customHeight="1" x14ac:dyDescent="0.2">
      <c r="A264" s="1"/>
      <c r="B264" s="1"/>
      <c r="C264" s="1"/>
      <c r="D264" s="1"/>
      <c r="E264" s="1"/>
      <c r="F264" s="1"/>
      <c r="G264" s="1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2" customHeight="1" x14ac:dyDescent="0.2">
      <c r="A265" s="1"/>
      <c r="B265" s="1"/>
      <c r="C265" s="1"/>
      <c r="D265" s="1"/>
      <c r="E265" s="1"/>
      <c r="F265" s="1"/>
      <c r="G265" s="1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2" customHeight="1" x14ac:dyDescent="0.2">
      <c r="A266" s="1"/>
      <c r="B266" s="1"/>
      <c r="C266" s="1"/>
      <c r="D266" s="1"/>
      <c r="E266" s="1"/>
      <c r="F266" s="1"/>
      <c r="G266" s="1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2" customHeight="1" x14ac:dyDescent="0.2">
      <c r="A267" s="1"/>
      <c r="B267" s="1"/>
      <c r="C267" s="1"/>
      <c r="D267" s="1"/>
      <c r="E267" s="1"/>
      <c r="F267" s="1"/>
      <c r="G267" s="1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2" customHeight="1" x14ac:dyDescent="0.2">
      <c r="A268" s="1"/>
      <c r="B268" s="1"/>
      <c r="C268" s="1"/>
      <c r="D268" s="1"/>
      <c r="E268" s="1"/>
      <c r="F268" s="1"/>
      <c r="G268" s="1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2" customHeight="1" x14ac:dyDescent="0.2">
      <c r="A269" s="1"/>
      <c r="B269" s="1"/>
      <c r="C269" s="1"/>
      <c r="D269" s="1"/>
      <c r="E269" s="1"/>
      <c r="F269" s="1"/>
      <c r="G269" s="1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2" customHeight="1" x14ac:dyDescent="0.2">
      <c r="A270" s="1"/>
      <c r="B270" s="1"/>
      <c r="C270" s="1"/>
      <c r="D270" s="1"/>
      <c r="E270" s="1"/>
      <c r="F270" s="1"/>
      <c r="G270" s="1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2" customHeight="1" x14ac:dyDescent="0.2">
      <c r="A271" s="1"/>
      <c r="B271" s="1"/>
      <c r="C271" s="1"/>
      <c r="D271" s="1"/>
      <c r="E271" s="1"/>
      <c r="F271" s="1"/>
      <c r="G271" s="1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2" customHeight="1" x14ac:dyDescent="0.2">
      <c r="A272" s="1"/>
      <c r="B272" s="1"/>
      <c r="C272" s="1"/>
      <c r="D272" s="1"/>
      <c r="E272" s="1"/>
      <c r="F272" s="1"/>
      <c r="G272" s="1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2" customHeight="1" x14ac:dyDescent="0.2">
      <c r="A273" s="1"/>
      <c r="B273" s="1"/>
      <c r="C273" s="1"/>
      <c r="D273" s="1"/>
      <c r="E273" s="1"/>
      <c r="F273" s="1"/>
      <c r="G273" s="1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2" customHeight="1" x14ac:dyDescent="0.2">
      <c r="A274" s="1"/>
      <c r="B274" s="1"/>
      <c r="C274" s="1"/>
      <c r="D274" s="1"/>
      <c r="E274" s="1"/>
      <c r="F274" s="1"/>
      <c r="G274" s="1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2" customHeight="1" x14ac:dyDescent="0.2">
      <c r="A275" s="1"/>
      <c r="B275" s="1"/>
      <c r="C275" s="1"/>
      <c r="D275" s="1"/>
      <c r="E275" s="1"/>
      <c r="F275" s="1"/>
      <c r="G275" s="1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2" customHeight="1" x14ac:dyDescent="0.2">
      <c r="A276" s="1"/>
      <c r="B276" s="1"/>
      <c r="C276" s="1"/>
      <c r="D276" s="1"/>
      <c r="E276" s="1"/>
      <c r="F276" s="1"/>
      <c r="G276" s="1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2" customHeight="1" x14ac:dyDescent="0.2">
      <c r="A277" s="1"/>
      <c r="B277" s="1"/>
      <c r="C277" s="1"/>
      <c r="D277" s="1"/>
      <c r="E277" s="1"/>
      <c r="F277" s="1"/>
      <c r="G277" s="1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2" customHeight="1" x14ac:dyDescent="0.2">
      <c r="A278" s="1"/>
      <c r="B278" s="1"/>
      <c r="C278" s="1"/>
      <c r="D278" s="1"/>
      <c r="E278" s="1"/>
      <c r="F278" s="1"/>
      <c r="G278" s="1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2" customHeight="1" x14ac:dyDescent="0.2">
      <c r="A279" s="1"/>
      <c r="B279" s="1"/>
      <c r="C279" s="1"/>
      <c r="D279" s="1"/>
      <c r="E279" s="1"/>
      <c r="F279" s="1"/>
      <c r="G279" s="1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2" customHeight="1" x14ac:dyDescent="0.2">
      <c r="A280" s="1"/>
      <c r="B280" s="1"/>
      <c r="C280" s="1"/>
      <c r="D280" s="1"/>
      <c r="E280" s="1"/>
      <c r="F280" s="1"/>
      <c r="G280" s="1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2" customHeight="1" x14ac:dyDescent="0.2">
      <c r="A281" s="1"/>
      <c r="B281" s="1"/>
      <c r="C281" s="1"/>
      <c r="D281" s="1"/>
      <c r="E281" s="1"/>
      <c r="F281" s="1"/>
      <c r="G281" s="1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2" customHeight="1" x14ac:dyDescent="0.2">
      <c r="A282" s="1"/>
      <c r="B282" s="1"/>
      <c r="C282" s="1"/>
      <c r="D282" s="1"/>
      <c r="E282" s="1"/>
      <c r="F282" s="1"/>
      <c r="G282" s="1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2" customHeight="1" x14ac:dyDescent="0.2">
      <c r="A283" s="1"/>
      <c r="B283" s="1"/>
      <c r="C283" s="1"/>
      <c r="D283" s="1"/>
      <c r="E283" s="1"/>
      <c r="F283" s="1"/>
      <c r="G283" s="1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2" customHeight="1" x14ac:dyDescent="0.2">
      <c r="A284" s="1"/>
      <c r="B284" s="1"/>
      <c r="C284" s="1"/>
      <c r="D284" s="1"/>
      <c r="E284" s="1"/>
      <c r="F284" s="1"/>
      <c r="G284" s="1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2" customHeight="1" x14ac:dyDescent="0.2">
      <c r="A285" s="1"/>
      <c r="B285" s="1"/>
      <c r="C285" s="1"/>
      <c r="D285" s="1"/>
      <c r="E285" s="1"/>
      <c r="F285" s="1"/>
      <c r="G285" s="1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2" customHeight="1" x14ac:dyDescent="0.2">
      <c r="A286" s="1"/>
      <c r="B286" s="1"/>
      <c r="C286" s="1"/>
      <c r="D286" s="1"/>
      <c r="E286" s="1"/>
      <c r="F286" s="1"/>
      <c r="G286" s="1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2" customHeight="1" x14ac:dyDescent="0.2">
      <c r="A287" s="1"/>
      <c r="B287" s="1"/>
      <c r="C287" s="1"/>
      <c r="D287" s="1"/>
      <c r="E287" s="1"/>
      <c r="F287" s="1"/>
      <c r="G287" s="1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2" customHeight="1" x14ac:dyDescent="0.2">
      <c r="A288" s="1"/>
      <c r="B288" s="1"/>
      <c r="C288" s="1"/>
      <c r="D288" s="1"/>
      <c r="E288" s="1"/>
      <c r="F288" s="1"/>
      <c r="G288" s="1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2" customHeight="1" x14ac:dyDescent="0.2">
      <c r="A289" s="1"/>
      <c r="B289" s="1"/>
      <c r="C289" s="1"/>
      <c r="D289" s="1"/>
      <c r="E289" s="1"/>
      <c r="F289" s="1"/>
      <c r="G289" s="1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2" customHeight="1" x14ac:dyDescent="0.2">
      <c r="A290" s="1"/>
      <c r="B290" s="1"/>
      <c r="C290" s="1"/>
      <c r="D290" s="1"/>
      <c r="E290" s="1"/>
      <c r="F290" s="1"/>
      <c r="G290" s="1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2" customHeight="1" x14ac:dyDescent="0.2">
      <c r="A291" s="1"/>
      <c r="B291" s="1"/>
      <c r="C291" s="1"/>
      <c r="D291" s="1"/>
      <c r="E291" s="1"/>
      <c r="F291" s="1"/>
      <c r="G291" s="1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2" customHeight="1" x14ac:dyDescent="0.2">
      <c r="A292" s="1"/>
      <c r="B292" s="1"/>
      <c r="C292" s="1"/>
      <c r="D292" s="1"/>
      <c r="E292" s="1"/>
      <c r="F292" s="1"/>
      <c r="G292" s="1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2" customHeight="1" x14ac:dyDescent="0.2">
      <c r="A293" s="1"/>
      <c r="B293" s="1"/>
      <c r="C293" s="1"/>
      <c r="D293" s="1"/>
      <c r="E293" s="1"/>
      <c r="F293" s="1"/>
      <c r="G293" s="1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2" customHeight="1" x14ac:dyDescent="0.2">
      <c r="A294" s="1"/>
      <c r="B294" s="1"/>
      <c r="C294" s="1"/>
      <c r="D294" s="1"/>
      <c r="E294" s="1"/>
      <c r="F294" s="1"/>
      <c r="G294" s="1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2" customHeight="1" x14ac:dyDescent="0.2">
      <c r="A295" s="1"/>
      <c r="B295" s="1"/>
      <c r="C295" s="1"/>
      <c r="D295" s="1"/>
      <c r="E295" s="1"/>
      <c r="F295" s="1"/>
      <c r="G295" s="1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2" customHeight="1" x14ac:dyDescent="0.2">
      <c r="A296" s="1"/>
      <c r="B296" s="1"/>
      <c r="C296" s="1"/>
      <c r="D296" s="1"/>
      <c r="E296" s="1"/>
      <c r="F296" s="1"/>
      <c r="G296" s="1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2" customHeight="1" x14ac:dyDescent="0.2">
      <c r="A297" s="1"/>
      <c r="B297" s="1"/>
      <c r="C297" s="1"/>
      <c r="D297" s="1"/>
      <c r="E297" s="1"/>
      <c r="F297" s="1"/>
      <c r="G297" s="1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2" customHeight="1" x14ac:dyDescent="0.2">
      <c r="A298" s="1"/>
      <c r="B298" s="1"/>
      <c r="C298" s="1"/>
      <c r="D298" s="1"/>
      <c r="E298" s="1"/>
      <c r="F298" s="1"/>
      <c r="G298" s="1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2" customHeight="1" x14ac:dyDescent="0.2">
      <c r="A299" s="1"/>
      <c r="B299" s="1"/>
      <c r="C299" s="1"/>
      <c r="D299" s="1"/>
      <c r="E299" s="1"/>
      <c r="F299" s="1"/>
      <c r="G299" s="1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2" customHeight="1" x14ac:dyDescent="0.2">
      <c r="A300" s="1"/>
      <c r="B300" s="1"/>
      <c r="C300" s="1"/>
      <c r="D300" s="1"/>
      <c r="E300" s="1"/>
      <c r="F300" s="1"/>
      <c r="G300" s="1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2" customHeight="1" x14ac:dyDescent="0.2">
      <c r="A301" s="1"/>
      <c r="B301" s="1"/>
      <c r="C301" s="1"/>
      <c r="D301" s="1"/>
      <c r="E301" s="1"/>
      <c r="F301" s="1"/>
      <c r="G301" s="1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2" customHeight="1" x14ac:dyDescent="0.2">
      <c r="A302" s="1"/>
      <c r="B302" s="1"/>
      <c r="C302" s="1"/>
      <c r="D302" s="1"/>
      <c r="E302" s="1"/>
      <c r="F302" s="1"/>
      <c r="G302" s="1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2" customHeight="1" x14ac:dyDescent="0.2">
      <c r="A303" s="1"/>
      <c r="B303" s="1"/>
      <c r="C303" s="1"/>
      <c r="D303" s="1"/>
      <c r="E303" s="1"/>
      <c r="F303" s="1"/>
      <c r="G303" s="1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2" customHeight="1" x14ac:dyDescent="0.2">
      <c r="A304" s="1"/>
      <c r="B304" s="1"/>
      <c r="C304" s="1"/>
      <c r="D304" s="1"/>
      <c r="E304" s="1"/>
      <c r="F304" s="1"/>
      <c r="G304" s="1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2" customHeight="1" x14ac:dyDescent="0.2">
      <c r="A305" s="1"/>
      <c r="B305" s="1"/>
      <c r="C305" s="1"/>
      <c r="D305" s="1"/>
      <c r="E305" s="1"/>
      <c r="F305" s="1"/>
      <c r="G305" s="1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2" customHeight="1" x14ac:dyDescent="0.2">
      <c r="A306" s="1"/>
      <c r="B306" s="1"/>
      <c r="C306" s="1"/>
      <c r="D306" s="1"/>
      <c r="E306" s="1"/>
      <c r="F306" s="1"/>
      <c r="G306" s="1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2" customHeight="1" x14ac:dyDescent="0.2">
      <c r="A307" s="1"/>
      <c r="B307" s="1"/>
      <c r="C307" s="1"/>
      <c r="D307" s="1"/>
      <c r="E307" s="1"/>
      <c r="F307" s="1"/>
      <c r="G307" s="1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2" customHeight="1" x14ac:dyDescent="0.2">
      <c r="A308" s="1"/>
      <c r="B308" s="1"/>
      <c r="C308" s="1"/>
      <c r="D308" s="1"/>
      <c r="E308" s="1"/>
      <c r="F308" s="1"/>
      <c r="G308" s="1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2" customHeight="1" x14ac:dyDescent="0.2">
      <c r="A309" s="1"/>
      <c r="B309" s="1"/>
      <c r="C309" s="1"/>
      <c r="D309" s="1"/>
      <c r="E309" s="1"/>
      <c r="F309" s="1"/>
      <c r="G309" s="1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2" customHeight="1" x14ac:dyDescent="0.2">
      <c r="A310" s="1"/>
      <c r="B310" s="1"/>
      <c r="C310" s="1"/>
      <c r="D310" s="1"/>
      <c r="E310" s="1"/>
      <c r="F310" s="1"/>
      <c r="G310" s="1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2" customHeight="1" x14ac:dyDescent="0.2">
      <c r="A311" s="1"/>
      <c r="B311" s="1"/>
      <c r="C311" s="1"/>
      <c r="D311" s="1"/>
      <c r="E311" s="1"/>
      <c r="F311" s="1"/>
      <c r="G311" s="1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2" customHeight="1" x14ac:dyDescent="0.2">
      <c r="A312" s="1"/>
      <c r="B312" s="1"/>
      <c r="C312" s="1"/>
      <c r="D312" s="1"/>
      <c r="E312" s="1"/>
      <c r="F312" s="1"/>
      <c r="G312" s="1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2" customHeight="1" x14ac:dyDescent="0.2">
      <c r="A313" s="1"/>
      <c r="B313" s="1"/>
      <c r="C313" s="1"/>
      <c r="D313" s="1"/>
      <c r="E313" s="1"/>
      <c r="F313" s="1"/>
      <c r="G313" s="1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2" customHeight="1" x14ac:dyDescent="0.2">
      <c r="A314" s="1"/>
      <c r="B314" s="1"/>
      <c r="C314" s="1"/>
      <c r="D314" s="1"/>
      <c r="E314" s="1"/>
      <c r="F314" s="1"/>
      <c r="G314" s="1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2" customHeight="1" x14ac:dyDescent="0.2">
      <c r="A315" s="1"/>
      <c r="B315" s="1"/>
      <c r="C315" s="1"/>
      <c r="D315" s="1"/>
      <c r="E315" s="1"/>
      <c r="F315" s="1"/>
      <c r="G315" s="1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2" customHeight="1" x14ac:dyDescent="0.2">
      <c r="A316" s="1"/>
      <c r="B316" s="1"/>
      <c r="C316" s="1"/>
      <c r="D316" s="1"/>
      <c r="E316" s="1"/>
      <c r="F316" s="1"/>
      <c r="G316" s="1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2" customHeight="1" x14ac:dyDescent="0.2">
      <c r="A317" s="1"/>
      <c r="B317" s="1"/>
      <c r="C317" s="1"/>
      <c r="D317" s="1"/>
      <c r="E317" s="1"/>
      <c r="F317" s="1"/>
      <c r="G317" s="1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2" customHeight="1" x14ac:dyDescent="0.2">
      <c r="A318" s="1"/>
      <c r="B318" s="1"/>
      <c r="C318" s="1"/>
      <c r="D318" s="1"/>
      <c r="E318" s="1"/>
      <c r="F318" s="1"/>
      <c r="G318" s="1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2" customHeight="1" x14ac:dyDescent="0.2">
      <c r="A319" s="1"/>
      <c r="B319" s="1"/>
      <c r="C319" s="1"/>
      <c r="D319" s="1"/>
      <c r="E319" s="1"/>
      <c r="F319" s="1"/>
      <c r="G319" s="1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2" customHeight="1" x14ac:dyDescent="0.2">
      <c r="A320" s="1"/>
      <c r="B320" s="1"/>
      <c r="C320" s="1"/>
      <c r="D320" s="1"/>
      <c r="E320" s="1"/>
      <c r="F320" s="1"/>
      <c r="G320" s="1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2" customHeight="1" x14ac:dyDescent="0.2">
      <c r="A321" s="1"/>
      <c r="B321" s="1"/>
      <c r="C321" s="1"/>
      <c r="D321" s="1"/>
      <c r="E321" s="1"/>
      <c r="F321" s="1"/>
      <c r="G321" s="1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2" customHeight="1" x14ac:dyDescent="0.2">
      <c r="A322" s="1"/>
      <c r="B322" s="1"/>
      <c r="C322" s="1"/>
      <c r="D322" s="1"/>
      <c r="E322" s="1"/>
      <c r="F322" s="1"/>
      <c r="G322" s="1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2" customHeight="1" x14ac:dyDescent="0.2">
      <c r="A323" s="1"/>
      <c r="B323" s="1"/>
      <c r="C323" s="1"/>
      <c r="D323" s="1"/>
      <c r="E323" s="1"/>
      <c r="F323" s="1"/>
      <c r="G323" s="1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2" customHeight="1" x14ac:dyDescent="0.2">
      <c r="A324" s="1"/>
      <c r="B324" s="1"/>
      <c r="C324" s="1"/>
      <c r="D324" s="1"/>
      <c r="E324" s="1"/>
      <c r="F324" s="1"/>
      <c r="G324" s="1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2" customHeight="1" x14ac:dyDescent="0.2">
      <c r="A325" s="1"/>
      <c r="B325" s="1"/>
      <c r="C325" s="1"/>
      <c r="D325" s="1"/>
      <c r="E325" s="1"/>
      <c r="F325" s="1"/>
      <c r="G325" s="1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2" customHeight="1" x14ac:dyDescent="0.2">
      <c r="A326" s="1"/>
      <c r="B326" s="1"/>
      <c r="C326" s="1"/>
      <c r="D326" s="1"/>
      <c r="E326" s="1"/>
      <c r="F326" s="1"/>
      <c r="G326" s="1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2" customHeight="1" x14ac:dyDescent="0.2">
      <c r="A327" s="1"/>
      <c r="B327" s="1"/>
      <c r="C327" s="1"/>
      <c r="D327" s="1"/>
      <c r="E327" s="1"/>
      <c r="F327" s="1"/>
      <c r="G327" s="1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2" customHeight="1" x14ac:dyDescent="0.2">
      <c r="A328" s="1"/>
      <c r="B328" s="1"/>
      <c r="C328" s="1"/>
      <c r="D328" s="1"/>
      <c r="E328" s="1"/>
      <c r="F328" s="1"/>
      <c r="G328" s="1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2" customHeight="1" x14ac:dyDescent="0.2">
      <c r="A329" s="1"/>
      <c r="B329" s="1"/>
      <c r="C329" s="1"/>
      <c r="D329" s="1"/>
      <c r="E329" s="1"/>
      <c r="F329" s="1"/>
      <c r="G329" s="1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2" customHeight="1" x14ac:dyDescent="0.2">
      <c r="A330" s="1"/>
      <c r="B330" s="1"/>
      <c r="C330" s="1"/>
      <c r="D330" s="1"/>
      <c r="E330" s="1"/>
      <c r="F330" s="1"/>
      <c r="G330" s="1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2" customHeight="1" x14ac:dyDescent="0.2">
      <c r="A331" s="1"/>
      <c r="B331" s="1"/>
      <c r="C331" s="1"/>
      <c r="D331" s="1"/>
      <c r="E331" s="1"/>
      <c r="F331" s="1"/>
      <c r="G331" s="1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2" customHeight="1" x14ac:dyDescent="0.2">
      <c r="A332" s="1"/>
      <c r="B332" s="1"/>
      <c r="C332" s="1"/>
      <c r="D332" s="1"/>
      <c r="E332" s="1"/>
      <c r="F332" s="1"/>
      <c r="G332" s="1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2" customHeight="1" x14ac:dyDescent="0.2">
      <c r="A333" s="1"/>
      <c r="B333" s="1"/>
      <c r="C333" s="1"/>
      <c r="D333" s="1"/>
      <c r="E333" s="1"/>
      <c r="F333" s="1"/>
      <c r="G333" s="1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2" customHeight="1" x14ac:dyDescent="0.2">
      <c r="A334" s="1"/>
      <c r="B334" s="1"/>
      <c r="C334" s="1"/>
      <c r="D334" s="1"/>
      <c r="E334" s="1"/>
      <c r="F334" s="1"/>
      <c r="G334" s="1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2" customHeight="1" x14ac:dyDescent="0.2">
      <c r="A335" s="1"/>
      <c r="B335" s="1"/>
      <c r="C335" s="1"/>
      <c r="D335" s="1"/>
      <c r="E335" s="1"/>
      <c r="F335" s="1"/>
      <c r="G335" s="1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2" customHeight="1" x14ac:dyDescent="0.2">
      <c r="A336" s="1"/>
      <c r="B336" s="1"/>
      <c r="C336" s="1"/>
      <c r="D336" s="1"/>
      <c r="E336" s="1"/>
      <c r="F336" s="1"/>
      <c r="G336" s="1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2" customHeight="1" x14ac:dyDescent="0.2">
      <c r="A337" s="1"/>
      <c r="B337" s="1"/>
      <c r="C337" s="1"/>
      <c r="D337" s="1"/>
      <c r="E337" s="1"/>
      <c r="F337" s="1"/>
      <c r="G337" s="1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2" customHeight="1" x14ac:dyDescent="0.2">
      <c r="A338" s="1"/>
      <c r="B338" s="1"/>
      <c r="C338" s="1"/>
      <c r="D338" s="1"/>
      <c r="E338" s="1"/>
      <c r="F338" s="1"/>
      <c r="G338" s="1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2" customHeight="1" x14ac:dyDescent="0.2">
      <c r="A339" s="1"/>
      <c r="B339" s="1"/>
      <c r="C339" s="1"/>
      <c r="D339" s="1"/>
      <c r="E339" s="1"/>
      <c r="F339" s="1"/>
      <c r="G339" s="1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2" customHeight="1" x14ac:dyDescent="0.2">
      <c r="A340" s="1"/>
      <c r="B340" s="1"/>
      <c r="C340" s="1"/>
      <c r="D340" s="1"/>
      <c r="E340" s="1"/>
      <c r="F340" s="1"/>
      <c r="G340" s="1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2" customHeight="1" x14ac:dyDescent="0.2">
      <c r="A341" s="1"/>
      <c r="B341" s="1"/>
      <c r="C341" s="1"/>
      <c r="D341" s="1"/>
      <c r="E341" s="1"/>
      <c r="F341" s="1"/>
      <c r="G341" s="1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2" customHeight="1" x14ac:dyDescent="0.2">
      <c r="A342" s="1"/>
      <c r="B342" s="1"/>
      <c r="C342" s="1"/>
      <c r="D342" s="1"/>
      <c r="E342" s="1"/>
      <c r="F342" s="1"/>
      <c r="G342" s="1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2" customHeight="1" x14ac:dyDescent="0.2">
      <c r="A343" s="1"/>
      <c r="B343" s="1"/>
      <c r="C343" s="1"/>
      <c r="D343" s="1"/>
      <c r="E343" s="1"/>
      <c r="F343" s="1"/>
      <c r="G343" s="1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2" customHeight="1" x14ac:dyDescent="0.2">
      <c r="A344" s="1"/>
      <c r="B344" s="1"/>
      <c r="C344" s="1"/>
      <c r="D344" s="1"/>
      <c r="E344" s="1"/>
      <c r="F344" s="1"/>
      <c r="G344" s="1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2" customHeight="1" x14ac:dyDescent="0.2">
      <c r="A345" s="1"/>
      <c r="B345" s="1"/>
      <c r="C345" s="1"/>
      <c r="D345" s="1"/>
      <c r="E345" s="1"/>
      <c r="F345" s="1"/>
      <c r="G345" s="1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2" customHeight="1" x14ac:dyDescent="0.2">
      <c r="A346" s="1"/>
      <c r="B346" s="1"/>
      <c r="C346" s="1"/>
      <c r="D346" s="1"/>
      <c r="E346" s="1"/>
      <c r="F346" s="1"/>
      <c r="G346" s="1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2" customHeight="1" x14ac:dyDescent="0.2">
      <c r="A347" s="1"/>
      <c r="B347" s="1"/>
      <c r="C347" s="1"/>
      <c r="D347" s="1"/>
      <c r="E347" s="1"/>
      <c r="F347" s="1"/>
      <c r="G347" s="1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2" customHeight="1" x14ac:dyDescent="0.2">
      <c r="A348" s="1"/>
      <c r="B348" s="1"/>
      <c r="C348" s="1"/>
      <c r="D348" s="1"/>
      <c r="E348" s="1"/>
      <c r="F348" s="1"/>
      <c r="G348" s="1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2" customHeight="1" x14ac:dyDescent="0.2">
      <c r="A349" s="1"/>
      <c r="B349" s="1"/>
      <c r="C349" s="1"/>
      <c r="D349" s="1"/>
      <c r="E349" s="1"/>
      <c r="F349" s="1"/>
      <c r="G349" s="1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2" customHeight="1" x14ac:dyDescent="0.2">
      <c r="A350" s="1"/>
      <c r="B350" s="1"/>
      <c r="C350" s="1"/>
      <c r="D350" s="1"/>
      <c r="E350" s="1"/>
      <c r="F350" s="1"/>
      <c r="G350" s="1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2" customHeight="1" x14ac:dyDescent="0.2">
      <c r="A351" s="1"/>
      <c r="B351" s="1"/>
      <c r="C351" s="1"/>
      <c r="D351" s="1"/>
      <c r="E351" s="1"/>
      <c r="F351" s="1"/>
      <c r="G351" s="1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2" customHeight="1" x14ac:dyDescent="0.2">
      <c r="A352" s="1"/>
      <c r="B352" s="1"/>
      <c r="C352" s="1"/>
      <c r="D352" s="1"/>
      <c r="E352" s="1"/>
      <c r="F352" s="1"/>
      <c r="G352" s="1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2" customHeight="1" x14ac:dyDescent="0.2">
      <c r="A353" s="1"/>
      <c r="B353" s="1"/>
      <c r="C353" s="1"/>
      <c r="D353" s="1"/>
      <c r="E353" s="1"/>
      <c r="F353" s="1"/>
      <c r="G353" s="1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2" customHeight="1" x14ac:dyDescent="0.2">
      <c r="A354" s="1"/>
      <c r="B354" s="1"/>
      <c r="C354" s="1"/>
      <c r="D354" s="1"/>
      <c r="E354" s="1"/>
      <c r="F354" s="1"/>
      <c r="G354" s="1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2" customHeight="1" x14ac:dyDescent="0.2">
      <c r="A355" s="1"/>
      <c r="B355" s="1"/>
      <c r="C355" s="1"/>
      <c r="D355" s="1"/>
      <c r="E355" s="1"/>
      <c r="F355" s="1"/>
      <c r="G355" s="1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2" customHeight="1" x14ac:dyDescent="0.2">
      <c r="A356" s="1"/>
      <c r="B356" s="1"/>
      <c r="C356" s="1"/>
      <c r="D356" s="1"/>
      <c r="E356" s="1"/>
      <c r="F356" s="1"/>
      <c r="G356" s="1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2" customHeight="1" x14ac:dyDescent="0.2">
      <c r="A357" s="1"/>
      <c r="B357" s="1"/>
      <c r="C357" s="1"/>
      <c r="D357" s="1"/>
      <c r="E357" s="1"/>
      <c r="F357" s="1"/>
      <c r="G357" s="1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2" customHeight="1" x14ac:dyDescent="0.2">
      <c r="A358" s="1"/>
      <c r="B358" s="1"/>
      <c r="C358" s="1"/>
      <c r="D358" s="1"/>
      <c r="E358" s="1"/>
      <c r="F358" s="1"/>
      <c r="G358" s="1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2" customHeight="1" x14ac:dyDescent="0.2">
      <c r="A359" s="1"/>
      <c r="B359" s="1"/>
      <c r="C359" s="1"/>
      <c r="D359" s="1"/>
      <c r="E359" s="1"/>
      <c r="F359" s="1"/>
      <c r="G359" s="1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2" customHeight="1" x14ac:dyDescent="0.2">
      <c r="A360" s="1"/>
      <c r="B360" s="1"/>
      <c r="C360" s="1"/>
      <c r="D360" s="1"/>
      <c r="E360" s="1"/>
      <c r="F360" s="1"/>
      <c r="G360" s="1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2" customHeight="1" x14ac:dyDescent="0.2">
      <c r="A361" s="1"/>
      <c r="B361" s="1"/>
      <c r="C361" s="1"/>
      <c r="D361" s="1"/>
      <c r="E361" s="1"/>
      <c r="F361" s="1"/>
      <c r="G361" s="1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2" customHeight="1" x14ac:dyDescent="0.2">
      <c r="A362" s="1"/>
      <c r="B362" s="1"/>
      <c r="C362" s="1"/>
      <c r="D362" s="1"/>
      <c r="E362" s="1"/>
      <c r="F362" s="1"/>
      <c r="G362" s="1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2" customHeight="1" x14ac:dyDescent="0.2">
      <c r="A363" s="1"/>
      <c r="B363" s="1"/>
      <c r="C363" s="1"/>
      <c r="D363" s="1"/>
      <c r="E363" s="1"/>
      <c r="F363" s="1"/>
      <c r="G363" s="1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2" customHeight="1" x14ac:dyDescent="0.2">
      <c r="A364" s="1"/>
      <c r="B364" s="1"/>
      <c r="C364" s="1"/>
      <c r="D364" s="1"/>
      <c r="E364" s="1"/>
      <c r="F364" s="1"/>
      <c r="G364" s="1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2" customHeight="1" x14ac:dyDescent="0.2">
      <c r="A365" s="1"/>
      <c r="B365" s="1"/>
      <c r="C365" s="1"/>
      <c r="D365" s="1"/>
      <c r="E365" s="1"/>
      <c r="F365" s="1"/>
      <c r="G365" s="1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2" customHeight="1" x14ac:dyDescent="0.2">
      <c r="A366" s="1"/>
      <c r="B366" s="1"/>
      <c r="C366" s="1"/>
      <c r="D366" s="1"/>
      <c r="E366" s="1"/>
      <c r="F366" s="1"/>
      <c r="G366" s="1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2" customHeight="1" x14ac:dyDescent="0.2">
      <c r="A367" s="1"/>
      <c r="B367" s="1"/>
      <c r="C367" s="1"/>
      <c r="D367" s="1"/>
      <c r="E367" s="1"/>
      <c r="F367" s="1"/>
      <c r="G367" s="1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2" customHeight="1" x14ac:dyDescent="0.2">
      <c r="A368" s="1"/>
      <c r="B368" s="1"/>
      <c r="C368" s="1"/>
      <c r="D368" s="1"/>
      <c r="E368" s="1"/>
      <c r="F368" s="1"/>
      <c r="G368" s="1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2" customHeight="1" x14ac:dyDescent="0.2">
      <c r="A369" s="1"/>
      <c r="B369" s="1"/>
      <c r="C369" s="1"/>
      <c r="D369" s="1"/>
      <c r="E369" s="1"/>
      <c r="F369" s="1"/>
      <c r="G369" s="1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2" customHeight="1" x14ac:dyDescent="0.2">
      <c r="A370" s="1"/>
      <c r="B370" s="1"/>
      <c r="C370" s="1"/>
      <c r="D370" s="1"/>
      <c r="E370" s="1"/>
      <c r="F370" s="1"/>
      <c r="G370" s="1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2" customHeight="1" x14ac:dyDescent="0.2">
      <c r="A371" s="1"/>
      <c r="B371" s="1"/>
      <c r="C371" s="1"/>
      <c r="D371" s="1"/>
      <c r="E371" s="1"/>
      <c r="F371" s="1"/>
      <c r="G371" s="1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2" customHeight="1" x14ac:dyDescent="0.2">
      <c r="A372" s="1"/>
      <c r="B372" s="1"/>
      <c r="C372" s="1"/>
      <c r="D372" s="1"/>
      <c r="E372" s="1"/>
      <c r="F372" s="1"/>
      <c r="G372" s="1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2" customHeight="1" x14ac:dyDescent="0.2">
      <c r="A373" s="1"/>
      <c r="B373" s="1"/>
      <c r="C373" s="1"/>
      <c r="D373" s="1"/>
      <c r="E373" s="1"/>
      <c r="F373" s="1"/>
      <c r="G373" s="1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2" customHeight="1" x14ac:dyDescent="0.2">
      <c r="A374" s="1"/>
      <c r="B374" s="1"/>
      <c r="C374" s="1"/>
      <c r="D374" s="1"/>
      <c r="E374" s="1"/>
      <c r="F374" s="1"/>
      <c r="G374" s="1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2" customHeight="1" x14ac:dyDescent="0.2">
      <c r="A375" s="1"/>
      <c r="B375" s="1"/>
      <c r="C375" s="1"/>
      <c r="D375" s="1"/>
      <c r="E375" s="1"/>
      <c r="F375" s="1"/>
      <c r="G375" s="1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2" customHeight="1" x14ac:dyDescent="0.2">
      <c r="A376" s="1"/>
      <c r="B376" s="1"/>
      <c r="C376" s="1"/>
      <c r="D376" s="1"/>
      <c r="E376" s="1"/>
      <c r="F376" s="1"/>
      <c r="G376" s="1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2" customHeight="1" x14ac:dyDescent="0.2">
      <c r="A377" s="1"/>
      <c r="B377" s="1"/>
      <c r="C377" s="1"/>
      <c r="D377" s="1"/>
      <c r="E377" s="1"/>
      <c r="F377" s="1"/>
      <c r="G377" s="1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2" customHeight="1" x14ac:dyDescent="0.2">
      <c r="A378" s="1"/>
      <c r="B378" s="1"/>
      <c r="C378" s="1"/>
      <c r="D378" s="1"/>
      <c r="E378" s="1"/>
      <c r="F378" s="1"/>
      <c r="G378" s="1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2" customHeight="1" x14ac:dyDescent="0.2">
      <c r="A379" s="1"/>
      <c r="B379" s="1"/>
      <c r="C379" s="1"/>
      <c r="D379" s="1"/>
      <c r="E379" s="1"/>
      <c r="F379" s="1"/>
      <c r="G379" s="1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2" customHeight="1" x14ac:dyDescent="0.2">
      <c r="A380" s="1"/>
      <c r="B380" s="1"/>
      <c r="C380" s="1"/>
      <c r="D380" s="1"/>
      <c r="E380" s="1"/>
      <c r="F380" s="1"/>
      <c r="G380" s="1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2" customHeight="1" x14ac:dyDescent="0.2">
      <c r="A381" s="1"/>
      <c r="B381" s="1"/>
      <c r="C381" s="1"/>
      <c r="D381" s="1"/>
      <c r="E381" s="1"/>
      <c r="F381" s="1"/>
      <c r="G381" s="1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2" customHeight="1" x14ac:dyDescent="0.2">
      <c r="A382" s="1"/>
      <c r="B382" s="1"/>
      <c r="C382" s="1"/>
      <c r="D382" s="1"/>
      <c r="E382" s="1"/>
      <c r="F382" s="1"/>
      <c r="G382" s="1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2" customHeight="1" x14ac:dyDescent="0.2">
      <c r="A383" s="1"/>
      <c r="B383" s="1"/>
      <c r="C383" s="1"/>
      <c r="D383" s="1"/>
      <c r="E383" s="1"/>
      <c r="F383" s="1"/>
      <c r="G383" s="1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2" customHeight="1" x14ac:dyDescent="0.2">
      <c r="A384" s="1"/>
      <c r="B384" s="1"/>
      <c r="C384" s="1"/>
      <c r="D384" s="1"/>
      <c r="E384" s="1"/>
      <c r="F384" s="1"/>
      <c r="G384" s="1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2" customHeight="1" x14ac:dyDescent="0.2">
      <c r="A385" s="1"/>
      <c r="B385" s="1"/>
      <c r="C385" s="1"/>
      <c r="D385" s="1"/>
      <c r="E385" s="1"/>
      <c r="F385" s="1"/>
      <c r="G385" s="1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2" customHeight="1" x14ac:dyDescent="0.2">
      <c r="A386" s="1"/>
      <c r="B386" s="1"/>
      <c r="C386" s="1"/>
      <c r="D386" s="1"/>
      <c r="E386" s="1"/>
      <c r="F386" s="1"/>
      <c r="G386" s="1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2" customHeight="1" x14ac:dyDescent="0.2">
      <c r="A387" s="1"/>
      <c r="B387" s="1"/>
      <c r="C387" s="1"/>
      <c r="D387" s="1"/>
      <c r="E387" s="1"/>
      <c r="F387" s="1"/>
      <c r="G387" s="1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2" customHeight="1" x14ac:dyDescent="0.2">
      <c r="A388" s="1"/>
      <c r="B388" s="1"/>
      <c r="C388" s="1"/>
      <c r="D388" s="1"/>
      <c r="E388" s="1"/>
      <c r="F388" s="1"/>
      <c r="G388" s="1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2" customHeight="1" x14ac:dyDescent="0.2">
      <c r="A389" s="1"/>
      <c r="B389" s="1"/>
      <c r="C389" s="1"/>
      <c r="D389" s="1"/>
      <c r="E389" s="1"/>
      <c r="F389" s="1"/>
      <c r="G389" s="1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2" customHeight="1" x14ac:dyDescent="0.2">
      <c r="A390" s="1"/>
      <c r="B390" s="1"/>
      <c r="C390" s="1"/>
      <c r="D390" s="1"/>
      <c r="E390" s="1"/>
      <c r="F390" s="1"/>
      <c r="G390" s="1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2" customHeight="1" x14ac:dyDescent="0.2">
      <c r="A391" s="1"/>
      <c r="B391" s="1"/>
      <c r="C391" s="1"/>
      <c r="D391" s="1"/>
      <c r="E391" s="1"/>
      <c r="F391" s="1"/>
      <c r="G391" s="1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2" customHeight="1" x14ac:dyDescent="0.2">
      <c r="A392" s="1"/>
      <c r="B392" s="1"/>
      <c r="C392" s="1"/>
      <c r="D392" s="1"/>
      <c r="E392" s="1"/>
      <c r="F392" s="1"/>
      <c r="G392" s="1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2" customHeight="1" x14ac:dyDescent="0.2">
      <c r="A393" s="1"/>
      <c r="B393" s="1"/>
      <c r="C393" s="1"/>
      <c r="D393" s="1"/>
      <c r="E393" s="1"/>
      <c r="F393" s="1"/>
      <c r="G393" s="1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2" customHeight="1" x14ac:dyDescent="0.2">
      <c r="A394" s="1"/>
      <c r="B394" s="1"/>
      <c r="C394" s="1"/>
      <c r="D394" s="1"/>
      <c r="E394" s="1"/>
      <c r="F394" s="1"/>
      <c r="G394" s="1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2" customHeight="1" x14ac:dyDescent="0.2">
      <c r="A395" s="1"/>
      <c r="B395" s="1"/>
      <c r="C395" s="1"/>
      <c r="D395" s="1"/>
      <c r="E395" s="1"/>
      <c r="F395" s="1"/>
      <c r="G395" s="1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2" customHeight="1" x14ac:dyDescent="0.2">
      <c r="A396" s="1"/>
      <c r="B396" s="1"/>
      <c r="C396" s="1"/>
      <c r="D396" s="1"/>
      <c r="E396" s="1"/>
      <c r="F396" s="1"/>
      <c r="G396" s="1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2" customHeight="1" x14ac:dyDescent="0.2">
      <c r="A397" s="1"/>
      <c r="B397" s="1"/>
      <c r="C397" s="1"/>
      <c r="D397" s="1"/>
      <c r="E397" s="1"/>
      <c r="F397" s="1"/>
      <c r="G397" s="1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2" customHeight="1" x14ac:dyDescent="0.2">
      <c r="A398" s="1"/>
      <c r="B398" s="1"/>
      <c r="C398" s="1"/>
      <c r="D398" s="1"/>
      <c r="E398" s="1"/>
      <c r="F398" s="1"/>
      <c r="G398" s="1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2" customHeight="1" x14ac:dyDescent="0.2">
      <c r="A399" s="1"/>
      <c r="B399" s="1"/>
      <c r="C399" s="1"/>
      <c r="D399" s="1"/>
      <c r="E399" s="1"/>
      <c r="F399" s="1"/>
      <c r="G399" s="1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2" customHeight="1" x14ac:dyDescent="0.2">
      <c r="A400" s="1"/>
      <c r="B400" s="1"/>
      <c r="C400" s="1"/>
      <c r="D400" s="1"/>
      <c r="E400" s="1"/>
      <c r="F400" s="1"/>
      <c r="G400" s="1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2" customHeight="1" x14ac:dyDescent="0.2">
      <c r="A401" s="1"/>
      <c r="B401" s="1"/>
      <c r="C401" s="1"/>
      <c r="D401" s="1"/>
      <c r="E401" s="1"/>
      <c r="F401" s="1"/>
      <c r="G401" s="1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2" customHeight="1" x14ac:dyDescent="0.2">
      <c r="A402" s="1"/>
      <c r="B402" s="1"/>
      <c r="C402" s="1"/>
      <c r="D402" s="1"/>
      <c r="E402" s="1"/>
      <c r="F402" s="1"/>
      <c r="G402" s="1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2" customHeight="1" x14ac:dyDescent="0.2">
      <c r="A403" s="1"/>
      <c r="B403" s="1"/>
      <c r="C403" s="1"/>
      <c r="D403" s="1"/>
      <c r="E403" s="1"/>
      <c r="F403" s="1"/>
      <c r="G403" s="1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2" customHeight="1" x14ac:dyDescent="0.2">
      <c r="A404" s="1"/>
      <c r="B404" s="1"/>
      <c r="C404" s="1"/>
      <c r="D404" s="1"/>
      <c r="E404" s="1"/>
      <c r="F404" s="1"/>
      <c r="G404" s="1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2" customHeight="1" x14ac:dyDescent="0.2">
      <c r="A405" s="1"/>
      <c r="B405" s="1"/>
      <c r="C405" s="1"/>
      <c r="D405" s="1"/>
      <c r="E405" s="1"/>
      <c r="F405" s="1"/>
      <c r="G405" s="1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2" customHeight="1" x14ac:dyDescent="0.2">
      <c r="A406" s="1"/>
      <c r="B406" s="1"/>
      <c r="C406" s="1"/>
      <c r="D406" s="1"/>
      <c r="E406" s="1"/>
      <c r="F406" s="1"/>
      <c r="G406" s="1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2" customHeight="1" x14ac:dyDescent="0.2">
      <c r="A407" s="1"/>
      <c r="B407" s="1"/>
      <c r="C407" s="1"/>
      <c r="D407" s="1"/>
      <c r="E407" s="1"/>
      <c r="F407" s="1"/>
      <c r="G407" s="1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2" customHeight="1" x14ac:dyDescent="0.2">
      <c r="A408" s="1"/>
      <c r="B408" s="1"/>
      <c r="C408" s="1"/>
      <c r="D408" s="1"/>
      <c r="E408" s="1"/>
      <c r="F408" s="1"/>
      <c r="G408" s="1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2" customHeight="1" x14ac:dyDescent="0.2">
      <c r="A409" s="1"/>
      <c r="B409" s="1"/>
      <c r="C409" s="1"/>
      <c r="D409" s="1"/>
      <c r="E409" s="1"/>
      <c r="F409" s="1"/>
      <c r="G409" s="1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2" customHeight="1" x14ac:dyDescent="0.2">
      <c r="A410" s="1"/>
      <c r="B410" s="1"/>
      <c r="C410" s="1"/>
      <c r="D410" s="1"/>
      <c r="E410" s="1"/>
      <c r="F410" s="1"/>
      <c r="G410" s="1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2" customHeight="1" x14ac:dyDescent="0.2">
      <c r="A411" s="1"/>
      <c r="B411" s="1"/>
      <c r="C411" s="1"/>
      <c r="D411" s="1"/>
      <c r="E411" s="1"/>
      <c r="F411" s="1"/>
      <c r="G411" s="1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2" customHeight="1" x14ac:dyDescent="0.2">
      <c r="A412" s="1"/>
      <c r="B412" s="1"/>
      <c r="C412" s="1"/>
      <c r="D412" s="1"/>
      <c r="E412" s="1"/>
      <c r="F412" s="1"/>
      <c r="G412" s="1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2" customHeight="1" x14ac:dyDescent="0.2">
      <c r="A413" s="1"/>
      <c r="B413" s="1"/>
      <c r="C413" s="1"/>
      <c r="D413" s="1"/>
      <c r="E413" s="1"/>
      <c r="F413" s="1"/>
      <c r="G413" s="1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2" customHeight="1" x14ac:dyDescent="0.2">
      <c r="A414" s="1"/>
      <c r="B414" s="1"/>
      <c r="C414" s="1"/>
      <c r="D414" s="1"/>
      <c r="E414" s="1"/>
      <c r="F414" s="1"/>
      <c r="G414" s="1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2" customHeight="1" x14ac:dyDescent="0.2">
      <c r="A415" s="1"/>
      <c r="B415" s="1"/>
      <c r="C415" s="1"/>
      <c r="D415" s="1"/>
      <c r="E415" s="1"/>
      <c r="F415" s="1"/>
      <c r="G415" s="1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2" customHeight="1" x14ac:dyDescent="0.2">
      <c r="A416" s="1"/>
      <c r="B416" s="1"/>
      <c r="C416" s="1"/>
      <c r="D416" s="1"/>
      <c r="E416" s="1"/>
      <c r="F416" s="1"/>
      <c r="G416" s="1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2" customHeight="1" x14ac:dyDescent="0.2">
      <c r="A417" s="1"/>
      <c r="B417" s="1"/>
      <c r="C417" s="1"/>
      <c r="D417" s="1"/>
      <c r="E417" s="1"/>
      <c r="F417" s="1"/>
      <c r="G417" s="1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2" customHeight="1" x14ac:dyDescent="0.2">
      <c r="A418" s="1"/>
      <c r="B418" s="1"/>
      <c r="C418" s="1"/>
      <c r="D418" s="1"/>
      <c r="E418" s="1"/>
      <c r="F418" s="1"/>
      <c r="G418" s="1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2" customHeight="1" x14ac:dyDescent="0.2">
      <c r="A419" s="1"/>
      <c r="B419" s="1"/>
      <c r="C419" s="1"/>
      <c r="D419" s="1"/>
      <c r="E419" s="1"/>
      <c r="F419" s="1"/>
      <c r="G419" s="1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2" customHeight="1" x14ac:dyDescent="0.2">
      <c r="A420" s="1"/>
      <c r="B420" s="1"/>
      <c r="C420" s="1"/>
      <c r="D420" s="1"/>
      <c r="E420" s="1"/>
      <c r="F420" s="1"/>
      <c r="G420" s="1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2" customHeight="1" x14ac:dyDescent="0.2">
      <c r="A421" s="1"/>
      <c r="B421" s="1"/>
      <c r="C421" s="1"/>
      <c r="D421" s="1"/>
      <c r="E421" s="1"/>
      <c r="F421" s="1"/>
      <c r="G421" s="1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2" customHeight="1" x14ac:dyDescent="0.2">
      <c r="A422" s="1"/>
      <c r="B422" s="1"/>
      <c r="C422" s="1"/>
      <c r="D422" s="1"/>
      <c r="E422" s="1"/>
      <c r="F422" s="1"/>
      <c r="G422" s="1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2" customHeight="1" x14ac:dyDescent="0.2">
      <c r="A423" s="1"/>
      <c r="B423" s="1"/>
      <c r="C423" s="1"/>
      <c r="D423" s="1"/>
      <c r="E423" s="1"/>
      <c r="F423" s="1"/>
      <c r="G423" s="1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2" customHeight="1" x14ac:dyDescent="0.2">
      <c r="A424" s="1"/>
      <c r="B424" s="1"/>
      <c r="C424" s="1"/>
      <c r="D424" s="1"/>
      <c r="E424" s="1"/>
      <c r="F424" s="1"/>
      <c r="G424" s="1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2" customHeight="1" x14ac:dyDescent="0.2">
      <c r="A425" s="1"/>
      <c r="B425" s="1"/>
      <c r="C425" s="1"/>
      <c r="D425" s="1"/>
      <c r="E425" s="1"/>
      <c r="F425" s="1"/>
      <c r="G425" s="1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2" customHeight="1" x14ac:dyDescent="0.2">
      <c r="A426" s="1"/>
      <c r="B426" s="1"/>
      <c r="C426" s="1"/>
      <c r="D426" s="1"/>
      <c r="E426" s="1"/>
      <c r="F426" s="1"/>
      <c r="G426" s="1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2" customHeight="1" x14ac:dyDescent="0.2">
      <c r="A427" s="1"/>
      <c r="B427" s="1"/>
      <c r="C427" s="1"/>
      <c r="D427" s="1"/>
      <c r="E427" s="1"/>
      <c r="F427" s="1"/>
      <c r="G427" s="1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2" customHeight="1" x14ac:dyDescent="0.2">
      <c r="A428" s="1"/>
      <c r="B428" s="1"/>
      <c r="C428" s="1"/>
      <c r="D428" s="1"/>
      <c r="E428" s="1"/>
      <c r="F428" s="1"/>
      <c r="G428" s="1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2" customHeight="1" x14ac:dyDescent="0.2">
      <c r="A429" s="1"/>
      <c r="B429" s="1"/>
      <c r="C429" s="1"/>
      <c r="D429" s="1"/>
      <c r="E429" s="1"/>
      <c r="F429" s="1"/>
      <c r="G429" s="1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2" customHeight="1" x14ac:dyDescent="0.2">
      <c r="A430" s="1"/>
      <c r="B430" s="1"/>
      <c r="C430" s="1"/>
      <c r="D430" s="1"/>
      <c r="E430" s="1"/>
      <c r="F430" s="1"/>
      <c r="G430" s="1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2" customHeight="1" x14ac:dyDescent="0.2">
      <c r="A431" s="1"/>
      <c r="B431" s="1"/>
      <c r="C431" s="1"/>
      <c r="D431" s="1"/>
      <c r="E431" s="1"/>
      <c r="F431" s="1"/>
      <c r="G431" s="1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2" customHeight="1" x14ac:dyDescent="0.2">
      <c r="A432" s="1"/>
      <c r="B432" s="1"/>
      <c r="C432" s="1"/>
      <c r="D432" s="1"/>
      <c r="E432" s="1"/>
      <c r="F432" s="1"/>
      <c r="G432" s="1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2" customHeight="1" x14ac:dyDescent="0.2">
      <c r="A433" s="1"/>
      <c r="B433" s="1"/>
      <c r="C433" s="1"/>
      <c r="D433" s="1"/>
      <c r="E433" s="1"/>
      <c r="F433" s="1"/>
      <c r="G433" s="1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2" customHeight="1" x14ac:dyDescent="0.2">
      <c r="A434" s="1"/>
      <c r="B434" s="1"/>
      <c r="C434" s="1"/>
      <c r="D434" s="1"/>
      <c r="E434" s="1"/>
      <c r="F434" s="1"/>
      <c r="G434" s="1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2" customHeight="1" x14ac:dyDescent="0.2">
      <c r="A435" s="1"/>
      <c r="B435" s="1"/>
      <c r="C435" s="1"/>
      <c r="D435" s="1"/>
      <c r="E435" s="1"/>
      <c r="F435" s="1"/>
      <c r="G435" s="1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2" customHeight="1" x14ac:dyDescent="0.2">
      <c r="A436" s="1"/>
      <c r="B436" s="1"/>
      <c r="C436" s="1"/>
      <c r="D436" s="1"/>
      <c r="E436" s="1"/>
      <c r="F436" s="1"/>
      <c r="G436" s="1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2" customHeight="1" x14ac:dyDescent="0.2">
      <c r="A437" s="1"/>
      <c r="B437" s="1"/>
      <c r="C437" s="1"/>
      <c r="D437" s="1"/>
      <c r="E437" s="1"/>
      <c r="F437" s="1"/>
      <c r="G437" s="1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2" customHeight="1" x14ac:dyDescent="0.2">
      <c r="A438" s="1"/>
      <c r="B438" s="1"/>
      <c r="C438" s="1"/>
      <c r="D438" s="1"/>
      <c r="E438" s="1"/>
      <c r="F438" s="1"/>
      <c r="G438" s="1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2" customHeight="1" x14ac:dyDescent="0.2">
      <c r="A439" s="1"/>
      <c r="B439" s="1"/>
      <c r="C439" s="1"/>
      <c r="D439" s="1"/>
      <c r="E439" s="1"/>
      <c r="F439" s="1"/>
      <c r="G439" s="1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2" customHeight="1" x14ac:dyDescent="0.2">
      <c r="A440" s="1"/>
      <c r="B440" s="1"/>
      <c r="C440" s="1"/>
      <c r="D440" s="1"/>
      <c r="E440" s="1"/>
      <c r="F440" s="1"/>
      <c r="G440" s="1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2" customHeight="1" x14ac:dyDescent="0.2">
      <c r="A441" s="1"/>
      <c r="B441" s="1"/>
      <c r="C441" s="1"/>
      <c r="D441" s="1"/>
      <c r="E441" s="1"/>
      <c r="F441" s="1"/>
      <c r="G441" s="1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2" customHeight="1" x14ac:dyDescent="0.2">
      <c r="A442" s="1"/>
      <c r="B442" s="1"/>
      <c r="C442" s="1"/>
      <c r="D442" s="1"/>
      <c r="E442" s="1"/>
      <c r="F442" s="1"/>
      <c r="G442" s="1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2" customHeight="1" x14ac:dyDescent="0.2">
      <c r="A443" s="1"/>
      <c r="B443" s="1"/>
      <c r="C443" s="1"/>
      <c r="D443" s="1"/>
      <c r="E443" s="1"/>
      <c r="F443" s="1"/>
      <c r="G443" s="1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2" customHeight="1" x14ac:dyDescent="0.2">
      <c r="A444" s="1"/>
      <c r="B444" s="1"/>
      <c r="C444" s="1"/>
      <c r="D444" s="1"/>
      <c r="E444" s="1"/>
      <c r="F444" s="1"/>
      <c r="G444" s="1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2" customHeight="1" x14ac:dyDescent="0.2">
      <c r="A445" s="1"/>
      <c r="B445" s="1"/>
      <c r="C445" s="1"/>
      <c r="D445" s="1"/>
      <c r="E445" s="1"/>
      <c r="F445" s="1"/>
      <c r="G445" s="1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2" customHeight="1" x14ac:dyDescent="0.2">
      <c r="A446" s="1"/>
      <c r="B446" s="1"/>
      <c r="C446" s="1"/>
      <c r="D446" s="1"/>
      <c r="E446" s="1"/>
      <c r="F446" s="1"/>
      <c r="G446" s="1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2" customHeight="1" x14ac:dyDescent="0.2">
      <c r="A447" s="1"/>
      <c r="B447" s="1"/>
      <c r="C447" s="1"/>
      <c r="D447" s="1"/>
      <c r="E447" s="1"/>
      <c r="F447" s="1"/>
      <c r="G447" s="1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2" customHeight="1" x14ac:dyDescent="0.2">
      <c r="A448" s="1"/>
      <c r="B448" s="1"/>
      <c r="C448" s="1"/>
      <c r="D448" s="1"/>
      <c r="E448" s="1"/>
      <c r="F448" s="1"/>
      <c r="G448" s="1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2" customHeight="1" x14ac:dyDescent="0.2">
      <c r="A449" s="1"/>
      <c r="B449" s="1"/>
      <c r="C449" s="1"/>
      <c r="D449" s="1"/>
      <c r="E449" s="1"/>
      <c r="F449" s="1"/>
      <c r="G449" s="1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2" customHeight="1" x14ac:dyDescent="0.2">
      <c r="A450" s="1"/>
      <c r="B450" s="1"/>
      <c r="C450" s="1"/>
      <c r="D450" s="1"/>
      <c r="E450" s="1"/>
      <c r="F450" s="1"/>
      <c r="G450" s="1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2" customHeight="1" x14ac:dyDescent="0.2">
      <c r="A451" s="1"/>
      <c r="B451" s="1"/>
      <c r="C451" s="1"/>
      <c r="D451" s="1"/>
      <c r="E451" s="1"/>
      <c r="F451" s="1"/>
      <c r="G451" s="1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2" customHeight="1" x14ac:dyDescent="0.2">
      <c r="A452" s="1"/>
      <c r="B452" s="1"/>
      <c r="C452" s="1"/>
      <c r="D452" s="1"/>
      <c r="E452" s="1"/>
      <c r="F452" s="1"/>
      <c r="G452" s="1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2" customHeight="1" x14ac:dyDescent="0.2">
      <c r="A453" s="1"/>
      <c r="B453" s="1"/>
      <c r="C453" s="1"/>
      <c r="D453" s="1"/>
      <c r="E453" s="1"/>
      <c r="F453" s="1"/>
      <c r="G453" s="1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2" customHeight="1" x14ac:dyDescent="0.2">
      <c r="A454" s="1"/>
      <c r="B454" s="1"/>
      <c r="C454" s="1"/>
      <c r="D454" s="1"/>
      <c r="E454" s="1"/>
      <c r="F454" s="1"/>
      <c r="G454" s="1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2" customHeight="1" x14ac:dyDescent="0.2">
      <c r="A455" s="1"/>
      <c r="B455" s="1"/>
      <c r="C455" s="1"/>
      <c r="D455" s="1"/>
      <c r="E455" s="1"/>
      <c r="F455" s="1"/>
      <c r="G455" s="1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2" customHeight="1" x14ac:dyDescent="0.2">
      <c r="A456" s="1"/>
      <c r="B456" s="1"/>
      <c r="C456" s="1"/>
      <c r="D456" s="1"/>
      <c r="E456" s="1"/>
      <c r="F456" s="1"/>
      <c r="G456" s="1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2" customHeight="1" x14ac:dyDescent="0.2">
      <c r="A457" s="1"/>
      <c r="B457" s="1"/>
      <c r="C457" s="1"/>
      <c r="D457" s="1"/>
      <c r="E457" s="1"/>
      <c r="F457" s="1"/>
      <c r="G457" s="1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2" customHeight="1" x14ac:dyDescent="0.2">
      <c r="A458" s="1"/>
      <c r="B458" s="1"/>
      <c r="C458" s="1"/>
      <c r="D458" s="1"/>
      <c r="E458" s="1"/>
      <c r="F458" s="1"/>
      <c r="G458" s="1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2" customHeight="1" x14ac:dyDescent="0.2">
      <c r="A459" s="1"/>
      <c r="B459" s="1"/>
      <c r="C459" s="1"/>
      <c r="D459" s="1"/>
      <c r="E459" s="1"/>
      <c r="F459" s="1"/>
      <c r="G459" s="1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2" customHeight="1" x14ac:dyDescent="0.2">
      <c r="A460" s="1"/>
      <c r="B460" s="1"/>
      <c r="C460" s="1"/>
      <c r="D460" s="1"/>
      <c r="E460" s="1"/>
      <c r="F460" s="1"/>
      <c r="G460" s="1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2" customHeight="1" x14ac:dyDescent="0.2">
      <c r="A461" s="1"/>
      <c r="B461" s="1"/>
      <c r="C461" s="1"/>
      <c r="D461" s="1"/>
      <c r="E461" s="1"/>
      <c r="F461" s="1"/>
      <c r="G461" s="1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2" customHeight="1" x14ac:dyDescent="0.2">
      <c r="A462" s="1"/>
      <c r="B462" s="1"/>
      <c r="C462" s="1"/>
      <c r="D462" s="1"/>
      <c r="E462" s="1"/>
      <c r="F462" s="1"/>
      <c r="G462" s="1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2" customHeight="1" x14ac:dyDescent="0.2">
      <c r="A463" s="1"/>
      <c r="B463" s="1"/>
      <c r="C463" s="1"/>
      <c r="D463" s="1"/>
      <c r="E463" s="1"/>
      <c r="F463" s="1"/>
      <c r="G463" s="1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2" customHeight="1" x14ac:dyDescent="0.2">
      <c r="A464" s="1"/>
      <c r="B464" s="1"/>
      <c r="C464" s="1"/>
      <c r="D464" s="1"/>
      <c r="E464" s="1"/>
      <c r="F464" s="1"/>
      <c r="G464" s="1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2" customHeight="1" x14ac:dyDescent="0.2">
      <c r="A465" s="1"/>
      <c r="B465" s="1"/>
      <c r="C465" s="1"/>
      <c r="D465" s="1"/>
      <c r="E465" s="1"/>
      <c r="F465" s="1"/>
      <c r="G465" s="1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2" customHeight="1" x14ac:dyDescent="0.2">
      <c r="A466" s="1"/>
      <c r="B466" s="1"/>
      <c r="C466" s="1"/>
      <c r="D466" s="1"/>
      <c r="E466" s="1"/>
      <c r="F466" s="1"/>
      <c r="G466" s="1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2" customHeight="1" x14ac:dyDescent="0.2">
      <c r="A467" s="1"/>
      <c r="B467" s="1"/>
      <c r="C467" s="1"/>
      <c r="D467" s="1"/>
      <c r="E467" s="1"/>
      <c r="F467" s="1"/>
      <c r="G467" s="1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2" customHeight="1" x14ac:dyDescent="0.2">
      <c r="A468" s="1"/>
      <c r="B468" s="1"/>
      <c r="C468" s="1"/>
      <c r="D468" s="1"/>
      <c r="E468" s="1"/>
      <c r="F468" s="1"/>
      <c r="G468" s="1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2" customHeight="1" x14ac:dyDescent="0.2">
      <c r="A469" s="1"/>
      <c r="B469" s="1"/>
      <c r="C469" s="1"/>
      <c r="D469" s="1"/>
      <c r="E469" s="1"/>
      <c r="F469" s="1"/>
      <c r="G469" s="1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2" customHeight="1" x14ac:dyDescent="0.2">
      <c r="A470" s="1"/>
      <c r="B470" s="1"/>
      <c r="C470" s="1"/>
      <c r="D470" s="1"/>
      <c r="E470" s="1"/>
      <c r="F470" s="1"/>
      <c r="G470" s="1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2" customHeight="1" x14ac:dyDescent="0.2">
      <c r="A471" s="1"/>
      <c r="B471" s="1"/>
      <c r="C471" s="1"/>
      <c r="D471" s="1"/>
      <c r="E471" s="1"/>
      <c r="F471" s="1"/>
      <c r="G471" s="1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2" customHeight="1" x14ac:dyDescent="0.2">
      <c r="A472" s="1"/>
      <c r="B472" s="1"/>
      <c r="C472" s="1"/>
      <c r="D472" s="1"/>
      <c r="E472" s="1"/>
      <c r="F472" s="1"/>
      <c r="G472" s="1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2" customHeight="1" x14ac:dyDescent="0.2">
      <c r="A473" s="1"/>
      <c r="B473" s="1"/>
      <c r="C473" s="1"/>
      <c r="D473" s="1"/>
      <c r="E473" s="1"/>
      <c r="F473" s="1"/>
      <c r="G473" s="1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2" customHeight="1" x14ac:dyDescent="0.2">
      <c r="A474" s="1"/>
      <c r="B474" s="1"/>
      <c r="C474" s="1"/>
      <c r="D474" s="1"/>
      <c r="E474" s="1"/>
      <c r="F474" s="1"/>
      <c r="G474" s="1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2" customHeight="1" x14ac:dyDescent="0.2">
      <c r="A475" s="1"/>
      <c r="B475" s="1"/>
      <c r="C475" s="1"/>
      <c r="D475" s="1"/>
      <c r="E475" s="1"/>
      <c r="F475" s="1"/>
      <c r="G475" s="1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2" customHeight="1" x14ac:dyDescent="0.2">
      <c r="A476" s="1"/>
      <c r="B476" s="1"/>
      <c r="C476" s="1"/>
      <c r="D476" s="1"/>
      <c r="E476" s="1"/>
      <c r="F476" s="1"/>
      <c r="G476" s="1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2" customHeight="1" x14ac:dyDescent="0.2">
      <c r="A477" s="1"/>
      <c r="B477" s="1"/>
      <c r="C477" s="1"/>
      <c r="D477" s="1"/>
      <c r="E477" s="1"/>
      <c r="F477" s="1"/>
      <c r="G477" s="1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2" customHeight="1" x14ac:dyDescent="0.2">
      <c r="A478" s="1"/>
      <c r="B478" s="1"/>
      <c r="C478" s="1"/>
      <c r="D478" s="1"/>
      <c r="E478" s="1"/>
      <c r="F478" s="1"/>
      <c r="G478" s="1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2" customHeight="1" x14ac:dyDescent="0.2">
      <c r="A479" s="1"/>
      <c r="B479" s="1"/>
      <c r="C479" s="1"/>
      <c r="D479" s="1"/>
      <c r="E479" s="1"/>
      <c r="F479" s="1"/>
      <c r="G479" s="1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2" customHeight="1" x14ac:dyDescent="0.2">
      <c r="A480" s="1"/>
      <c r="B480" s="1"/>
      <c r="C480" s="1"/>
      <c r="D480" s="1"/>
      <c r="E480" s="1"/>
      <c r="F480" s="1"/>
      <c r="G480" s="1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2" customHeight="1" x14ac:dyDescent="0.2">
      <c r="A481" s="1"/>
      <c r="B481" s="1"/>
      <c r="C481" s="1"/>
      <c r="D481" s="1"/>
      <c r="E481" s="1"/>
      <c r="F481" s="1"/>
      <c r="G481" s="1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2" customHeight="1" x14ac:dyDescent="0.2">
      <c r="A482" s="1"/>
      <c r="B482" s="1"/>
      <c r="C482" s="1"/>
      <c r="D482" s="1"/>
      <c r="E482" s="1"/>
      <c r="F482" s="1"/>
      <c r="G482" s="1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2" customHeight="1" x14ac:dyDescent="0.2">
      <c r="A483" s="1"/>
      <c r="B483" s="1"/>
      <c r="C483" s="1"/>
      <c r="D483" s="1"/>
      <c r="E483" s="1"/>
      <c r="F483" s="1"/>
      <c r="G483" s="1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2" customHeight="1" x14ac:dyDescent="0.2">
      <c r="A484" s="1"/>
      <c r="B484" s="1"/>
      <c r="C484" s="1"/>
      <c r="D484" s="1"/>
      <c r="E484" s="1"/>
      <c r="F484" s="1"/>
      <c r="G484" s="1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2" customHeight="1" x14ac:dyDescent="0.2">
      <c r="A485" s="1"/>
      <c r="B485" s="1"/>
      <c r="C485" s="1"/>
      <c r="D485" s="1"/>
      <c r="E485" s="1"/>
      <c r="F485" s="1"/>
      <c r="G485" s="1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2" customHeight="1" x14ac:dyDescent="0.2">
      <c r="A486" s="1"/>
      <c r="B486" s="1"/>
      <c r="C486" s="1"/>
      <c r="D486" s="1"/>
      <c r="E486" s="1"/>
      <c r="F486" s="1"/>
      <c r="G486" s="1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2" customHeight="1" x14ac:dyDescent="0.2">
      <c r="A487" s="1"/>
      <c r="B487" s="1"/>
      <c r="C487" s="1"/>
      <c r="D487" s="1"/>
      <c r="E487" s="1"/>
      <c r="F487" s="1"/>
      <c r="G487" s="1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2" customHeight="1" x14ac:dyDescent="0.2">
      <c r="A488" s="1"/>
      <c r="B488" s="1"/>
      <c r="C488" s="1"/>
      <c r="D488" s="1"/>
      <c r="E488" s="1"/>
      <c r="F488" s="1"/>
      <c r="G488" s="1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2" customHeight="1" x14ac:dyDescent="0.2">
      <c r="A489" s="1"/>
      <c r="B489" s="1"/>
      <c r="C489" s="1"/>
      <c r="D489" s="1"/>
      <c r="E489" s="1"/>
      <c r="F489" s="1"/>
      <c r="G489" s="1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2" customHeight="1" x14ac:dyDescent="0.2">
      <c r="A490" s="1"/>
      <c r="B490" s="1"/>
      <c r="C490" s="1"/>
      <c r="D490" s="1"/>
      <c r="E490" s="1"/>
      <c r="F490" s="1"/>
      <c r="G490" s="1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2" customHeight="1" x14ac:dyDescent="0.2">
      <c r="A491" s="1"/>
      <c r="B491" s="1"/>
      <c r="C491" s="1"/>
      <c r="D491" s="1"/>
      <c r="E491" s="1"/>
      <c r="F491" s="1"/>
      <c r="G491" s="1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2" customHeight="1" x14ac:dyDescent="0.2">
      <c r="A492" s="1"/>
      <c r="B492" s="1"/>
      <c r="C492" s="1"/>
      <c r="D492" s="1"/>
      <c r="E492" s="1"/>
      <c r="F492" s="1"/>
      <c r="G492" s="1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2" customHeight="1" x14ac:dyDescent="0.2">
      <c r="A493" s="1"/>
      <c r="B493" s="1"/>
      <c r="C493" s="1"/>
      <c r="D493" s="1"/>
      <c r="E493" s="1"/>
      <c r="F493" s="1"/>
      <c r="G493" s="1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2" customHeight="1" x14ac:dyDescent="0.2">
      <c r="A494" s="1"/>
      <c r="B494" s="1"/>
      <c r="C494" s="1"/>
      <c r="D494" s="1"/>
      <c r="E494" s="1"/>
      <c r="F494" s="1"/>
      <c r="G494" s="1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2" customHeight="1" x14ac:dyDescent="0.2">
      <c r="A495" s="1"/>
      <c r="B495" s="1"/>
      <c r="C495" s="1"/>
      <c r="D495" s="1"/>
      <c r="E495" s="1"/>
      <c r="F495" s="1"/>
      <c r="G495" s="1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2" customHeight="1" x14ac:dyDescent="0.2">
      <c r="A496" s="1"/>
      <c r="B496" s="1"/>
      <c r="C496" s="1"/>
      <c r="D496" s="1"/>
      <c r="E496" s="1"/>
      <c r="F496" s="1"/>
      <c r="G496" s="1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2" customHeight="1" x14ac:dyDescent="0.2">
      <c r="A497" s="1"/>
      <c r="B497" s="1"/>
      <c r="C497" s="1"/>
      <c r="D497" s="1"/>
      <c r="E497" s="1"/>
      <c r="F497" s="1"/>
      <c r="G497" s="1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2" customHeight="1" x14ac:dyDescent="0.2">
      <c r="A498" s="1"/>
      <c r="B498" s="1"/>
      <c r="C498" s="1"/>
      <c r="D498" s="1"/>
      <c r="E498" s="1"/>
      <c r="F498" s="1"/>
      <c r="G498" s="1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2" customHeight="1" x14ac:dyDescent="0.2">
      <c r="A499" s="1"/>
      <c r="B499" s="1"/>
      <c r="C499" s="1"/>
      <c r="D499" s="1"/>
      <c r="E499" s="1"/>
      <c r="F499" s="1"/>
      <c r="G499" s="1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2" customHeight="1" x14ac:dyDescent="0.2">
      <c r="A500" s="1"/>
      <c r="B500" s="1"/>
      <c r="C500" s="1"/>
      <c r="D500" s="1"/>
      <c r="E500" s="1"/>
      <c r="F500" s="1"/>
      <c r="G500" s="1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2" customHeight="1" x14ac:dyDescent="0.2">
      <c r="A501" s="1"/>
      <c r="B501" s="1"/>
      <c r="C501" s="1"/>
      <c r="D501" s="1"/>
      <c r="E501" s="1"/>
      <c r="F501" s="1"/>
      <c r="G501" s="1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2" customHeight="1" x14ac:dyDescent="0.2">
      <c r="A502" s="1"/>
      <c r="B502" s="1"/>
      <c r="C502" s="1"/>
      <c r="D502" s="1"/>
      <c r="E502" s="1"/>
      <c r="F502" s="1"/>
      <c r="G502" s="1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2" customHeight="1" x14ac:dyDescent="0.2">
      <c r="A503" s="1"/>
      <c r="B503" s="1"/>
      <c r="C503" s="1"/>
      <c r="D503" s="1"/>
      <c r="E503" s="1"/>
      <c r="F503" s="1"/>
      <c r="G503" s="1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2" customHeight="1" x14ac:dyDescent="0.2">
      <c r="A504" s="1"/>
      <c r="B504" s="1"/>
      <c r="C504" s="1"/>
      <c r="D504" s="1"/>
      <c r="E504" s="1"/>
      <c r="F504" s="1"/>
      <c r="G504" s="1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2" customHeight="1" x14ac:dyDescent="0.2">
      <c r="A505" s="1"/>
      <c r="B505" s="1"/>
      <c r="C505" s="1"/>
      <c r="D505" s="1"/>
      <c r="E505" s="1"/>
      <c r="F505" s="1"/>
      <c r="G505" s="1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2" customHeight="1" x14ac:dyDescent="0.2">
      <c r="A506" s="1"/>
      <c r="B506" s="1"/>
      <c r="C506" s="1"/>
      <c r="D506" s="1"/>
      <c r="E506" s="1"/>
      <c r="F506" s="1"/>
      <c r="G506" s="1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2" customHeight="1" x14ac:dyDescent="0.2">
      <c r="A507" s="1"/>
      <c r="B507" s="1"/>
      <c r="C507" s="1"/>
      <c r="D507" s="1"/>
      <c r="E507" s="1"/>
      <c r="F507" s="1"/>
      <c r="G507" s="1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2" customHeight="1" x14ac:dyDescent="0.2">
      <c r="A508" s="1"/>
      <c r="B508" s="1"/>
      <c r="C508" s="1"/>
      <c r="D508" s="1"/>
      <c r="E508" s="1"/>
      <c r="F508" s="1"/>
      <c r="G508" s="1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2" customHeight="1" x14ac:dyDescent="0.2">
      <c r="A509" s="1"/>
      <c r="B509" s="1"/>
      <c r="C509" s="1"/>
      <c r="D509" s="1"/>
      <c r="E509" s="1"/>
      <c r="F509" s="1"/>
      <c r="G509" s="1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2" customHeight="1" x14ac:dyDescent="0.2">
      <c r="A510" s="1"/>
      <c r="B510" s="1"/>
      <c r="C510" s="1"/>
      <c r="D510" s="1"/>
      <c r="E510" s="1"/>
      <c r="F510" s="1"/>
      <c r="G510" s="1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2" customHeight="1" x14ac:dyDescent="0.2">
      <c r="A511" s="1"/>
      <c r="B511" s="1"/>
      <c r="C511" s="1"/>
      <c r="D511" s="1"/>
      <c r="E511" s="1"/>
      <c r="F511" s="1"/>
      <c r="G511" s="1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2" customHeight="1" x14ac:dyDescent="0.2">
      <c r="A512" s="1"/>
      <c r="B512" s="1"/>
      <c r="C512" s="1"/>
      <c r="D512" s="1"/>
      <c r="E512" s="1"/>
      <c r="F512" s="1"/>
      <c r="G512" s="1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2" customHeight="1" x14ac:dyDescent="0.2">
      <c r="A513" s="1"/>
      <c r="B513" s="1"/>
      <c r="C513" s="1"/>
      <c r="D513" s="1"/>
      <c r="E513" s="1"/>
      <c r="F513" s="1"/>
      <c r="G513" s="1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2" customHeight="1" x14ac:dyDescent="0.2">
      <c r="A514" s="1"/>
      <c r="B514" s="1"/>
      <c r="C514" s="1"/>
      <c r="D514" s="1"/>
      <c r="E514" s="1"/>
      <c r="F514" s="1"/>
      <c r="G514" s="1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2" customHeight="1" x14ac:dyDescent="0.2">
      <c r="A515" s="1"/>
      <c r="B515" s="1"/>
      <c r="C515" s="1"/>
      <c r="D515" s="1"/>
      <c r="E515" s="1"/>
      <c r="F515" s="1"/>
      <c r="G515" s="1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2" customHeight="1" x14ac:dyDescent="0.2">
      <c r="A516" s="1"/>
      <c r="B516" s="1"/>
      <c r="C516" s="1"/>
      <c r="D516" s="1"/>
      <c r="E516" s="1"/>
      <c r="F516" s="1"/>
      <c r="G516" s="1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2" customHeight="1" x14ac:dyDescent="0.2">
      <c r="A517" s="1"/>
      <c r="B517" s="1"/>
      <c r="C517" s="1"/>
      <c r="D517" s="1"/>
      <c r="E517" s="1"/>
      <c r="F517" s="1"/>
      <c r="G517" s="1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2" customHeight="1" x14ac:dyDescent="0.2">
      <c r="A518" s="1"/>
      <c r="B518" s="1"/>
      <c r="C518" s="1"/>
      <c r="D518" s="1"/>
      <c r="E518" s="1"/>
      <c r="F518" s="1"/>
      <c r="G518" s="1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2" customHeight="1" x14ac:dyDescent="0.2">
      <c r="A519" s="1"/>
      <c r="B519" s="1"/>
      <c r="C519" s="1"/>
      <c r="D519" s="1"/>
      <c r="E519" s="1"/>
      <c r="F519" s="1"/>
      <c r="G519" s="1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2" customHeight="1" x14ac:dyDescent="0.2">
      <c r="A520" s="1"/>
      <c r="B520" s="1"/>
      <c r="C520" s="1"/>
      <c r="D520" s="1"/>
      <c r="E520" s="1"/>
      <c r="F520" s="1"/>
      <c r="G520" s="1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2" customHeight="1" x14ac:dyDescent="0.2">
      <c r="A521" s="1"/>
      <c r="B521" s="1"/>
      <c r="C521" s="1"/>
      <c r="D521" s="1"/>
      <c r="E521" s="1"/>
      <c r="F521" s="1"/>
      <c r="G521" s="1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2" customHeight="1" x14ac:dyDescent="0.2">
      <c r="A522" s="1"/>
      <c r="B522" s="1"/>
      <c r="C522" s="1"/>
      <c r="D522" s="1"/>
      <c r="E522" s="1"/>
      <c r="F522" s="1"/>
      <c r="G522" s="1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2" customHeight="1" x14ac:dyDescent="0.2">
      <c r="A523" s="1"/>
      <c r="B523" s="1"/>
      <c r="C523" s="1"/>
      <c r="D523" s="1"/>
      <c r="E523" s="1"/>
      <c r="F523" s="1"/>
      <c r="G523" s="1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2" customHeight="1" x14ac:dyDescent="0.2">
      <c r="A524" s="1"/>
      <c r="B524" s="1"/>
      <c r="C524" s="1"/>
      <c r="D524" s="1"/>
      <c r="E524" s="1"/>
      <c r="F524" s="1"/>
      <c r="G524" s="1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2" customHeight="1" x14ac:dyDescent="0.2">
      <c r="A525" s="1"/>
      <c r="B525" s="1"/>
      <c r="C525" s="1"/>
      <c r="D525" s="1"/>
      <c r="E525" s="1"/>
      <c r="F525" s="1"/>
      <c r="G525" s="1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2" customHeight="1" x14ac:dyDescent="0.2">
      <c r="A526" s="1"/>
      <c r="B526" s="1"/>
      <c r="C526" s="1"/>
      <c r="D526" s="1"/>
      <c r="E526" s="1"/>
      <c r="F526" s="1"/>
      <c r="G526" s="1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2" customHeight="1" x14ac:dyDescent="0.2">
      <c r="A527" s="1"/>
      <c r="B527" s="1"/>
      <c r="C527" s="1"/>
      <c r="D527" s="1"/>
      <c r="E527" s="1"/>
      <c r="F527" s="1"/>
      <c r="G527" s="1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2" customHeight="1" x14ac:dyDescent="0.2">
      <c r="A528" s="1"/>
      <c r="B528" s="1"/>
      <c r="C528" s="1"/>
      <c r="D528" s="1"/>
      <c r="E528" s="1"/>
      <c r="F528" s="1"/>
      <c r="G528" s="1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2" customHeight="1" x14ac:dyDescent="0.2">
      <c r="A529" s="1"/>
      <c r="B529" s="1"/>
      <c r="C529" s="1"/>
      <c r="D529" s="1"/>
      <c r="E529" s="1"/>
      <c r="F529" s="1"/>
      <c r="G529" s="1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2" customHeight="1" x14ac:dyDescent="0.2">
      <c r="A530" s="1"/>
      <c r="B530" s="1"/>
      <c r="C530" s="1"/>
      <c r="D530" s="1"/>
      <c r="E530" s="1"/>
      <c r="F530" s="1"/>
      <c r="G530" s="1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2" customHeight="1" x14ac:dyDescent="0.2">
      <c r="A531" s="1"/>
      <c r="B531" s="1"/>
      <c r="C531" s="1"/>
      <c r="D531" s="1"/>
      <c r="E531" s="1"/>
      <c r="F531" s="1"/>
      <c r="G531" s="1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2" customHeight="1" x14ac:dyDescent="0.2">
      <c r="A532" s="1"/>
      <c r="B532" s="1"/>
      <c r="C532" s="1"/>
      <c r="D532" s="1"/>
      <c r="E532" s="1"/>
      <c r="F532" s="1"/>
      <c r="G532" s="1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2" customHeight="1" x14ac:dyDescent="0.2">
      <c r="A533" s="1"/>
      <c r="B533" s="1"/>
      <c r="C533" s="1"/>
      <c r="D533" s="1"/>
      <c r="E533" s="1"/>
      <c r="F533" s="1"/>
      <c r="G533" s="1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2" customHeight="1" x14ac:dyDescent="0.2">
      <c r="A534" s="1"/>
      <c r="B534" s="1"/>
      <c r="C534" s="1"/>
      <c r="D534" s="1"/>
      <c r="E534" s="1"/>
      <c r="F534" s="1"/>
      <c r="G534" s="1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2" customHeight="1" x14ac:dyDescent="0.2">
      <c r="A535" s="1"/>
      <c r="B535" s="1"/>
      <c r="C535" s="1"/>
      <c r="D535" s="1"/>
      <c r="E535" s="1"/>
      <c r="F535" s="1"/>
      <c r="G535" s="1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2" customHeight="1" x14ac:dyDescent="0.2">
      <c r="A536" s="1"/>
      <c r="B536" s="1"/>
      <c r="C536" s="1"/>
      <c r="D536" s="1"/>
      <c r="E536" s="1"/>
      <c r="F536" s="1"/>
      <c r="G536" s="1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2" customHeight="1" x14ac:dyDescent="0.2">
      <c r="A537" s="1"/>
      <c r="B537" s="1"/>
      <c r="C537" s="1"/>
      <c r="D537" s="1"/>
      <c r="E537" s="1"/>
      <c r="F537" s="1"/>
      <c r="G537" s="1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2" customHeight="1" x14ac:dyDescent="0.2">
      <c r="A538" s="1"/>
      <c r="B538" s="1"/>
      <c r="C538" s="1"/>
      <c r="D538" s="1"/>
      <c r="E538" s="1"/>
      <c r="F538" s="1"/>
      <c r="G538" s="1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2" customHeight="1" x14ac:dyDescent="0.2">
      <c r="A539" s="1"/>
      <c r="B539" s="1"/>
      <c r="C539" s="1"/>
      <c r="D539" s="1"/>
      <c r="E539" s="1"/>
      <c r="F539" s="1"/>
      <c r="G539" s="1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2" customHeight="1" x14ac:dyDescent="0.2">
      <c r="A540" s="1"/>
      <c r="B540" s="1"/>
      <c r="C540" s="1"/>
      <c r="D540" s="1"/>
      <c r="E540" s="1"/>
      <c r="F540" s="1"/>
      <c r="G540" s="1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2" customHeight="1" x14ac:dyDescent="0.2">
      <c r="A541" s="1"/>
      <c r="B541" s="1"/>
      <c r="C541" s="1"/>
      <c r="D541" s="1"/>
      <c r="E541" s="1"/>
      <c r="F541" s="1"/>
      <c r="G541" s="1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2" customHeight="1" x14ac:dyDescent="0.2">
      <c r="A542" s="1"/>
      <c r="B542" s="1"/>
      <c r="C542" s="1"/>
      <c r="D542" s="1"/>
      <c r="E542" s="1"/>
      <c r="F542" s="1"/>
      <c r="G542" s="1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2" customHeight="1" x14ac:dyDescent="0.2">
      <c r="A543" s="1"/>
      <c r="B543" s="1"/>
      <c r="C543" s="1"/>
      <c r="D543" s="1"/>
      <c r="E543" s="1"/>
      <c r="F543" s="1"/>
      <c r="G543" s="1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2" customHeight="1" x14ac:dyDescent="0.2">
      <c r="A544" s="1"/>
      <c r="B544" s="1"/>
      <c r="C544" s="1"/>
      <c r="D544" s="1"/>
      <c r="E544" s="1"/>
      <c r="F544" s="1"/>
      <c r="G544" s="1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2" customHeight="1" x14ac:dyDescent="0.2">
      <c r="A545" s="1"/>
      <c r="B545" s="1"/>
      <c r="C545" s="1"/>
      <c r="D545" s="1"/>
      <c r="E545" s="1"/>
      <c r="F545" s="1"/>
      <c r="G545" s="1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2" customHeight="1" x14ac:dyDescent="0.2">
      <c r="A546" s="1"/>
      <c r="B546" s="1"/>
      <c r="C546" s="1"/>
      <c r="D546" s="1"/>
      <c r="E546" s="1"/>
      <c r="F546" s="1"/>
      <c r="G546" s="1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2" customHeight="1" x14ac:dyDescent="0.2">
      <c r="A547" s="1"/>
      <c r="B547" s="1"/>
      <c r="C547" s="1"/>
      <c r="D547" s="1"/>
      <c r="E547" s="1"/>
      <c r="F547" s="1"/>
      <c r="G547" s="1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2" customHeight="1" x14ac:dyDescent="0.2">
      <c r="A548" s="1"/>
      <c r="B548" s="1"/>
      <c r="C548" s="1"/>
      <c r="D548" s="1"/>
      <c r="E548" s="1"/>
      <c r="F548" s="1"/>
      <c r="G548" s="1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2" customHeight="1" x14ac:dyDescent="0.2">
      <c r="A549" s="1"/>
      <c r="B549" s="1"/>
      <c r="C549" s="1"/>
      <c r="D549" s="1"/>
      <c r="E549" s="1"/>
      <c r="F549" s="1"/>
      <c r="G549" s="1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2" customHeight="1" x14ac:dyDescent="0.2">
      <c r="A550" s="1"/>
      <c r="B550" s="1"/>
      <c r="C550" s="1"/>
      <c r="D550" s="1"/>
      <c r="E550" s="1"/>
      <c r="F550" s="1"/>
      <c r="G550" s="1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2" customHeight="1" x14ac:dyDescent="0.2">
      <c r="A551" s="1"/>
      <c r="B551" s="1"/>
      <c r="C551" s="1"/>
      <c r="D551" s="1"/>
      <c r="E551" s="1"/>
      <c r="F551" s="1"/>
      <c r="G551" s="1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2" customHeight="1" x14ac:dyDescent="0.2">
      <c r="A552" s="1"/>
      <c r="B552" s="1"/>
      <c r="C552" s="1"/>
      <c r="D552" s="1"/>
      <c r="E552" s="1"/>
      <c r="F552" s="1"/>
      <c r="G552" s="1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2" customHeight="1" x14ac:dyDescent="0.2">
      <c r="A553" s="1"/>
      <c r="B553" s="1"/>
      <c r="C553" s="1"/>
      <c r="D553" s="1"/>
      <c r="E553" s="1"/>
      <c r="F553" s="1"/>
      <c r="G553" s="1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2" customHeight="1" x14ac:dyDescent="0.2">
      <c r="A554" s="1"/>
      <c r="B554" s="1"/>
      <c r="C554" s="1"/>
      <c r="D554" s="1"/>
      <c r="E554" s="1"/>
      <c r="F554" s="1"/>
      <c r="G554" s="1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2" customHeight="1" x14ac:dyDescent="0.2">
      <c r="A555" s="1"/>
      <c r="B555" s="1"/>
      <c r="C555" s="1"/>
      <c r="D555" s="1"/>
      <c r="E555" s="1"/>
      <c r="F555" s="1"/>
      <c r="G555" s="1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2" customHeight="1" x14ac:dyDescent="0.2">
      <c r="A556" s="1"/>
      <c r="B556" s="1"/>
      <c r="C556" s="1"/>
      <c r="D556" s="1"/>
      <c r="E556" s="1"/>
      <c r="F556" s="1"/>
      <c r="G556" s="1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2" customHeight="1" x14ac:dyDescent="0.2">
      <c r="A557" s="1"/>
      <c r="B557" s="1"/>
      <c r="C557" s="1"/>
      <c r="D557" s="1"/>
      <c r="E557" s="1"/>
      <c r="F557" s="1"/>
      <c r="G557" s="1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2" customHeight="1" x14ac:dyDescent="0.2">
      <c r="A558" s="1"/>
      <c r="B558" s="1"/>
      <c r="C558" s="1"/>
      <c r="D558" s="1"/>
      <c r="E558" s="1"/>
      <c r="F558" s="1"/>
      <c r="G558" s="1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2" customHeight="1" x14ac:dyDescent="0.2">
      <c r="A559" s="1"/>
      <c r="B559" s="1"/>
      <c r="C559" s="1"/>
      <c r="D559" s="1"/>
      <c r="E559" s="1"/>
      <c r="F559" s="1"/>
      <c r="G559" s="1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2" customHeight="1" x14ac:dyDescent="0.2">
      <c r="A560" s="1"/>
      <c r="B560" s="1"/>
      <c r="C560" s="1"/>
      <c r="D560" s="1"/>
      <c r="E560" s="1"/>
      <c r="F560" s="1"/>
      <c r="G560" s="1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2" customHeight="1" x14ac:dyDescent="0.2">
      <c r="A561" s="1"/>
      <c r="B561" s="1"/>
      <c r="C561" s="1"/>
      <c r="D561" s="1"/>
      <c r="E561" s="1"/>
      <c r="F561" s="1"/>
      <c r="G561" s="1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2" customHeight="1" x14ac:dyDescent="0.2">
      <c r="A562" s="1"/>
      <c r="B562" s="1"/>
      <c r="C562" s="1"/>
      <c r="D562" s="1"/>
      <c r="E562" s="1"/>
      <c r="F562" s="1"/>
      <c r="G562" s="1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2" customHeight="1" x14ac:dyDescent="0.2">
      <c r="A563" s="1"/>
      <c r="B563" s="1"/>
      <c r="C563" s="1"/>
      <c r="D563" s="1"/>
      <c r="E563" s="1"/>
      <c r="F563" s="1"/>
      <c r="G563" s="1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2" customHeight="1" x14ac:dyDescent="0.2">
      <c r="A564" s="1"/>
      <c r="B564" s="1"/>
      <c r="C564" s="1"/>
      <c r="D564" s="1"/>
      <c r="E564" s="1"/>
      <c r="F564" s="1"/>
      <c r="G564" s="1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2" customHeight="1" x14ac:dyDescent="0.2">
      <c r="A565" s="1"/>
      <c r="B565" s="1"/>
      <c r="C565" s="1"/>
      <c r="D565" s="1"/>
      <c r="E565" s="1"/>
      <c r="F565" s="1"/>
      <c r="G565" s="1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2" customHeight="1" x14ac:dyDescent="0.2">
      <c r="A566" s="1"/>
      <c r="B566" s="1"/>
      <c r="C566" s="1"/>
      <c r="D566" s="1"/>
      <c r="E566" s="1"/>
      <c r="F566" s="1"/>
      <c r="G566" s="1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2" customHeight="1" x14ac:dyDescent="0.2">
      <c r="A567" s="1"/>
      <c r="B567" s="1"/>
      <c r="C567" s="1"/>
      <c r="D567" s="1"/>
      <c r="E567" s="1"/>
      <c r="F567" s="1"/>
      <c r="G567" s="1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2" customHeight="1" x14ac:dyDescent="0.2">
      <c r="A568" s="1"/>
      <c r="B568" s="1"/>
      <c r="C568" s="1"/>
      <c r="D568" s="1"/>
      <c r="E568" s="1"/>
      <c r="F568" s="1"/>
      <c r="G568" s="1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2" customHeight="1" x14ac:dyDescent="0.2">
      <c r="A569" s="1"/>
      <c r="B569" s="1"/>
      <c r="C569" s="1"/>
      <c r="D569" s="1"/>
      <c r="E569" s="1"/>
      <c r="F569" s="1"/>
      <c r="G569" s="1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2" customHeight="1" x14ac:dyDescent="0.2">
      <c r="A570" s="1"/>
      <c r="B570" s="1"/>
      <c r="C570" s="1"/>
      <c r="D570" s="1"/>
      <c r="E570" s="1"/>
      <c r="F570" s="1"/>
      <c r="G570" s="1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2" customHeight="1" x14ac:dyDescent="0.2">
      <c r="A571" s="1"/>
      <c r="B571" s="1"/>
      <c r="C571" s="1"/>
      <c r="D571" s="1"/>
      <c r="E571" s="1"/>
      <c r="F571" s="1"/>
      <c r="G571" s="1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2" customHeight="1" x14ac:dyDescent="0.2">
      <c r="A572" s="1"/>
      <c r="B572" s="1"/>
      <c r="C572" s="1"/>
      <c r="D572" s="1"/>
      <c r="E572" s="1"/>
      <c r="F572" s="1"/>
      <c r="G572" s="1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2" customHeight="1" x14ac:dyDescent="0.2">
      <c r="A573" s="1"/>
      <c r="B573" s="1"/>
      <c r="C573" s="1"/>
      <c r="D573" s="1"/>
      <c r="E573" s="1"/>
      <c r="F573" s="1"/>
      <c r="G573" s="1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2" customHeight="1" x14ac:dyDescent="0.2">
      <c r="A574" s="1"/>
      <c r="B574" s="1"/>
      <c r="C574" s="1"/>
      <c r="D574" s="1"/>
      <c r="E574" s="1"/>
      <c r="F574" s="1"/>
      <c r="G574" s="1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2" customHeight="1" x14ac:dyDescent="0.2">
      <c r="A575" s="1"/>
      <c r="B575" s="1"/>
      <c r="C575" s="1"/>
      <c r="D575" s="1"/>
      <c r="E575" s="1"/>
      <c r="F575" s="1"/>
      <c r="G575" s="1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2" customHeight="1" x14ac:dyDescent="0.2">
      <c r="A576" s="1"/>
      <c r="B576" s="1"/>
      <c r="C576" s="1"/>
      <c r="D576" s="1"/>
      <c r="E576" s="1"/>
      <c r="F576" s="1"/>
      <c r="G576" s="1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2" customHeight="1" x14ac:dyDescent="0.2">
      <c r="A577" s="1"/>
      <c r="B577" s="1"/>
      <c r="C577" s="1"/>
      <c r="D577" s="1"/>
      <c r="E577" s="1"/>
      <c r="F577" s="1"/>
      <c r="G577" s="1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2" customHeight="1" x14ac:dyDescent="0.2">
      <c r="A578" s="1"/>
      <c r="B578" s="1"/>
      <c r="C578" s="1"/>
      <c r="D578" s="1"/>
      <c r="E578" s="1"/>
      <c r="F578" s="1"/>
      <c r="G578" s="1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2" customHeight="1" x14ac:dyDescent="0.2">
      <c r="A579" s="1"/>
      <c r="B579" s="1"/>
      <c r="C579" s="1"/>
      <c r="D579" s="1"/>
      <c r="E579" s="1"/>
      <c r="F579" s="1"/>
      <c r="G579" s="1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2" customHeight="1" x14ac:dyDescent="0.2">
      <c r="A580" s="1"/>
      <c r="B580" s="1"/>
      <c r="C580" s="1"/>
      <c r="D580" s="1"/>
      <c r="E580" s="1"/>
      <c r="F580" s="1"/>
      <c r="G580" s="1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2" customHeight="1" x14ac:dyDescent="0.2">
      <c r="A581" s="1"/>
      <c r="B581" s="1"/>
      <c r="C581" s="1"/>
      <c r="D581" s="1"/>
      <c r="E581" s="1"/>
      <c r="F581" s="1"/>
      <c r="G581" s="1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2" customHeight="1" x14ac:dyDescent="0.2">
      <c r="A582" s="1"/>
      <c r="B582" s="1"/>
      <c r="C582" s="1"/>
      <c r="D582" s="1"/>
      <c r="E582" s="1"/>
      <c r="F582" s="1"/>
      <c r="G582" s="1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2" customHeight="1" x14ac:dyDescent="0.2">
      <c r="A583" s="1"/>
      <c r="B583" s="1"/>
      <c r="C583" s="1"/>
      <c r="D583" s="1"/>
      <c r="E583" s="1"/>
      <c r="F583" s="1"/>
      <c r="G583" s="1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2" customHeight="1" x14ac:dyDescent="0.2">
      <c r="A584" s="1"/>
      <c r="B584" s="1"/>
      <c r="C584" s="1"/>
      <c r="D584" s="1"/>
      <c r="E584" s="1"/>
      <c r="F584" s="1"/>
      <c r="G584" s="1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2" customHeight="1" x14ac:dyDescent="0.2">
      <c r="A585" s="1"/>
      <c r="B585" s="1"/>
      <c r="C585" s="1"/>
      <c r="D585" s="1"/>
      <c r="E585" s="1"/>
      <c r="F585" s="1"/>
      <c r="G585" s="1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2" customHeight="1" x14ac:dyDescent="0.2">
      <c r="A586" s="1"/>
      <c r="B586" s="1"/>
      <c r="C586" s="1"/>
      <c r="D586" s="1"/>
      <c r="E586" s="1"/>
      <c r="F586" s="1"/>
      <c r="G586" s="1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2" customHeight="1" x14ac:dyDescent="0.2">
      <c r="A587" s="1"/>
      <c r="B587" s="1"/>
      <c r="C587" s="1"/>
      <c r="D587" s="1"/>
      <c r="E587" s="1"/>
      <c r="F587" s="1"/>
      <c r="G587" s="1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2" customHeight="1" x14ac:dyDescent="0.2">
      <c r="A588" s="1"/>
      <c r="B588" s="1"/>
      <c r="C588" s="1"/>
      <c r="D588" s="1"/>
      <c r="E588" s="1"/>
      <c r="F588" s="1"/>
      <c r="G588" s="1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2" customHeight="1" x14ac:dyDescent="0.2">
      <c r="A589" s="1"/>
      <c r="B589" s="1"/>
      <c r="C589" s="1"/>
      <c r="D589" s="1"/>
      <c r="E589" s="1"/>
      <c r="F589" s="1"/>
      <c r="G589" s="1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2" customHeight="1" x14ac:dyDescent="0.2">
      <c r="A590" s="1"/>
      <c r="B590" s="1"/>
      <c r="C590" s="1"/>
      <c r="D590" s="1"/>
      <c r="E590" s="1"/>
      <c r="F590" s="1"/>
      <c r="G590" s="1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2" customHeight="1" x14ac:dyDescent="0.2">
      <c r="A591" s="1"/>
      <c r="B591" s="1"/>
      <c r="C591" s="1"/>
      <c r="D591" s="1"/>
      <c r="E591" s="1"/>
      <c r="F591" s="1"/>
      <c r="G591" s="1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2" customHeight="1" x14ac:dyDescent="0.2">
      <c r="A592" s="1"/>
      <c r="B592" s="1"/>
      <c r="C592" s="1"/>
      <c r="D592" s="1"/>
      <c r="E592" s="1"/>
      <c r="F592" s="1"/>
      <c r="G592" s="1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2" customHeight="1" x14ac:dyDescent="0.2">
      <c r="A593" s="1"/>
      <c r="B593" s="1"/>
      <c r="C593" s="1"/>
      <c r="D593" s="1"/>
      <c r="E593" s="1"/>
      <c r="F593" s="1"/>
      <c r="G593" s="1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2" customHeight="1" x14ac:dyDescent="0.2">
      <c r="A594" s="1"/>
      <c r="B594" s="1"/>
      <c r="C594" s="1"/>
      <c r="D594" s="1"/>
      <c r="E594" s="1"/>
      <c r="F594" s="1"/>
      <c r="G594" s="1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2" customHeight="1" x14ac:dyDescent="0.2">
      <c r="A595" s="1"/>
      <c r="B595" s="1"/>
      <c r="C595" s="1"/>
      <c r="D595" s="1"/>
      <c r="E595" s="1"/>
      <c r="F595" s="1"/>
      <c r="G595" s="1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2" customHeight="1" x14ac:dyDescent="0.2">
      <c r="A596" s="1"/>
      <c r="B596" s="1"/>
      <c r="C596" s="1"/>
      <c r="D596" s="1"/>
      <c r="E596" s="1"/>
      <c r="F596" s="1"/>
      <c r="G596" s="1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2" customHeight="1" x14ac:dyDescent="0.2">
      <c r="A597" s="1"/>
      <c r="B597" s="1"/>
      <c r="C597" s="1"/>
      <c r="D597" s="1"/>
      <c r="E597" s="1"/>
      <c r="F597" s="1"/>
      <c r="G597" s="1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2" customHeight="1" x14ac:dyDescent="0.2">
      <c r="A598" s="1"/>
      <c r="B598" s="1"/>
      <c r="C598" s="1"/>
      <c r="D598" s="1"/>
      <c r="E598" s="1"/>
      <c r="F598" s="1"/>
      <c r="G598" s="1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2" customHeight="1" x14ac:dyDescent="0.2">
      <c r="A599" s="1"/>
      <c r="B599" s="1"/>
      <c r="C599" s="1"/>
      <c r="D599" s="1"/>
      <c r="E599" s="1"/>
      <c r="F599" s="1"/>
      <c r="G599" s="1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2" customHeight="1" x14ac:dyDescent="0.2">
      <c r="A600" s="1"/>
      <c r="B600" s="1"/>
      <c r="C600" s="1"/>
      <c r="D600" s="1"/>
      <c r="E600" s="1"/>
      <c r="F600" s="1"/>
      <c r="G600" s="1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2" customHeight="1" x14ac:dyDescent="0.2">
      <c r="A601" s="1"/>
      <c r="B601" s="1"/>
      <c r="C601" s="1"/>
      <c r="D601" s="1"/>
      <c r="E601" s="1"/>
      <c r="F601" s="1"/>
      <c r="G601" s="1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2" customHeight="1" x14ac:dyDescent="0.2">
      <c r="A602" s="1"/>
      <c r="B602" s="1"/>
      <c r="C602" s="1"/>
      <c r="D602" s="1"/>
      <c r="E602" s="1"/>
      <c r="F602" s="1"/>
      <c r="G602" s="1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2" customHeight="1" x14ac:dyDescent="0.2">
      <c r="A603" s="1"/>
      <c r="B603" s="1"/>
      <c r="C603" s="1"/>
      <c r="D603" s="1"/>
      <c r="E603" s="1"/>
      <c r="F603" s="1"/>
      <c r="G603" s="1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2" customHeight="1" x14ac:dyDescent="0.2">
      <c r="A604" s="1"/>
      <c r="B604" s="1"/>
      <c r="C604" s="1"/>
      <c r="D604" s="1"/>
      <c r="E604" s="1"/>
      <c r="F604" s="1"/>
      <c r="G604" s="1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2" customHeight="1" x14ac:dyDescent="0.2">
      <c r="A605" s="1"/>
      <c r="B605" s="1"/>
      <c r="C605" s="1"/>
      <c r="D605" s="1"/>
      <c r="E605" s="1"/>
      <c r="F605" s="1"/>
      <c r="G605" s="1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2" customHeight="1" x14ac:dyDescent="0.2">
      <c r="A606" s="1"/>
      <c r="B606" s="1"/>
      <c r="C606" s="1"/>
      <c r="D606" s="1"/>
      <c r="E606" s="1"/>
      <c r="F606" s="1"/>
      <c r="G606" s="1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2" customHeight="1" x14ac:dyDescent="0.2">
      <c r="A607" s="1"/>
      <c r="B607" s="1"/>
      <c r="C607" s="1"/>
      <c r="D607" s="1"/>
      <c r="E607" s="1"/>
      <c r="F607" s="1"/>
      <c r="G607" s="1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2" customHeight="1" x14ac:dyDescent="0.2">
      <c r="A608" s="1"/>
      <c r="B608" s="1"/>
      <c r="C608" s="1"/>
      <c r="D608" s="1"/>
      <c r="E608" s="1"/>
      <c r="F608" s="1"/>
      <c r="G608" s="1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2" customHeight="1" x14ac:dyDescent="0.2">
      <c r="A609" s="1"/>
      <c r="B609" s="1"/>
      <c r="C609" s="1"/>
      <c r="D609" s="1"/>
      <c r="E609" s="1"/>
      <c r="F609" s="1"/>
      <c r="G609" s="1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2" customHeight="1" x14ac:dyDescent="0.2">
      <c r="A610" s="1"/>
      <c r="B610" s="1"/>
      <c r="C610" s="1"/>
      <c r="D610" s="1"/>
      <c r="E610" s="1"/>
      <c r="F610" s="1"/>
      <c r="G610" s="1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2" customHeight="1" x14ac:dyDescent="0.2">
      <c r="A611" s="1"/>
      <c r="B611" s="1"/>
      <c r="C611" s="1"/>
      <c r="D611" s="1"/>
      <c r="E611" s="1"/>
      <c r="F611" s="1"/>
      <c r="G611" s="1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2" customHeight="1" x14ac:dyDescent="0.2">
      <c r="A612" s="1"/>
      <c r="B612" s="1"/>
      <c r="C612" s="1"/>
      <c r="D612" s="1"/>
      <c r="E612" s="1"/>
      <c r="F612" s="1"/>
      <c r="G612" s="1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2" customHeight="1" x14ac:dyDescent="0.2">
      <c r="A613" s="1"/>
      <c r="B613" s="1"/>
      <c r="C613" s="1"/>
      <c r="D613" s="1"/>
      <c r="E613" s="1"/>
      <c r="F613" s="1"/>
      <c r="G613" s="1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2" customHeight="1" x14ac:dyDescent="0.2">
      <c r="A614" s="1"/>
      <c r="B614" s="1"/>
      <c r="C614" s="1"/>
      <c r="D614" s="1"/>
      <c r="E614" s="1"/>
      <c r="F614" s="1"/>
      <c r="G614" s="1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2" customHeight="1" x14ac:dyDescent="0.2">
      <c r="A615" s="1"/>
      <c r="B615" s="1"/>
      <c r="C615" s="1"/>
      <c r="D615" s="1"/>
      <c r="E615" s="1"/>
      <c r="F615" s="1"/>
      <c r="G615" s="1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2" customHeight="1" x14ac:dyDescent="0.2">
      <c r="A616" s="1"/>
      <c r="B616" s="1"/>
      <c r="C616" s="1"/>
      <c r="D616" s="1"/>
      <c r="E616" s="1"/>
      <c r="F616" s="1"/>
      <c r="G616" s="1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2" customHeight="1" x14ac:dyDescent="0.2">
      <c r="A617" s="1"/>
      <c r="B617" s="1"/>
      <c r="C617" s="1"/>
      <c r="D617" s="1"/>
      <c r="E617" s="1"/>
      <c r="F617" s="1"/>
      <c r="G617" s="1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2" customHeight="1" x14ac:dyDescent="0.2">
      <c r="A618" s="1"/>
      <c r="B618" s="1"/>
      <c r="C618" s="1"/>
      <c r="D618" s="1"/>
      <c r="E618" s="1"/>
      <c r="F618" s="1"/>
      <c r="G618" s="1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2" customHeight="1" x14ac:dyDescent="0.2">
      <c r="A619" s="1"/>
      <c r="B619" s="1"/>
      <c r="C619" s="1"/>
      <c r="D619" s="1"/>
      <c r="E619" s="1"/>
      <c r="F619" s="1"/>
      <c r="G619" s="1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2" customHeight="1" x14ac:dyDescent="0.2">
      <c r="A620" s="1"/>
      <c r="B620" s="1"/>
      <c r="C620" s="1"/>
      <c r="D620" s="1"/>
      <c r="E620" s="1"/>
      <c r="F620" s="1"/>
      <c r="G620" s="1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2" customHeight="1" x14ac:dyDescent="0.2">
      <c r="A621" s="1"/>
      <c r="B621" s="1"/>
      <c r="C621" s="1"/>
      <c r="D621" s="1"/>
      <c r="E621" s="1"/>
      <c r="F621" s="1"/>
      <c r="G621" s="1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2" customHeight="1" x14ac:dyDescent="0.2">
      <c r="A622" s="1"/>
      <c r="B622" s="1"/>
      <c r="C622" s="1"/>
      <c r="D622" s="1"/>
      <c r="E622" s="1"/>
      <c r="F622" s="1"/>
      <c r="G622" s="1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2" customHeight="1" x14ac:dyDescent="0.2">
      <c r="A623" s="1"/>
      <c r="B623" s="1"/>
      <c r="C623" s="1"/>
      <c r="D623" s="1"/>
      <c r="E623" s="1"/>
      <c r="F623" s="1"/>
      <c r="G623" s="1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2" customHeight="1" x14ac:dyDescent="0.2">
      <c r="A624" s="1"/>
      <c r="B624" s="1"/>
      <c r="C624" s="1"/>
      <c r="D624" s="1"/>
      <c r="E624" s="1"/>
      <c r="F624" s="1"/>
      <c r="G624" s="1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2" customHeight="1" x14ac:dyDescent="0.2">
      <c r="A625" s="1"/>
      <c r="B625" s="1"/>
      <c r="C625" s="1"/>
      <c r="D625" s="1"/>
      <c r="E625" s="1"/>
      <c r="F625" s="1"/>
      <c r="G625" s="1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2" customHeight="1" x14ac:dyDescent="0.2">
      <c r="A626" s="1"/>
      <c r="B626" s="1"/>
      <c r="C626" s="1"/>
      <c r="D626" s="1"/>
      <c r="E626" s="1"/>
      <c r="F626" s="1"/>
      <c r="G626" s="1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2" customHeight="1" x14ac:dyDescent="0.2">
      <c r="A627" s="1"/>
      <c r="B627" s="1"/>
      <c r="C627" s="1"/>
      <c r="D627" s="1"/>
      <c r="E627" s="1"/>
      <c r="F627" s="1"/>
      <c r="G627" s="1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2" customHeight="1" x14ac:dyDescent="0.2">
      <c r="A628" s="1"/>
      <c r="B628" s="1"/>
      <c r="C628" s="1"/>
      <c r="D628" s="1"/>
      <c r="E628" s="1"/>
      <c r="F628" s="1"/>
      <c r="G628" s="1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2" customHeight="1" x14ac:dyDescent="0.2">
      <c r="A629" s="1"/>
      <c r="B629" s="1"/>
      <c r="C629" s="1"/>
      <c r="D629" s="1"/>
      <c r="E629" s="1"/>
      <c r="F629" s="1"/>
      <c r="G629" s="1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2" customHeight="1" x14ac:dyDescent="0.2">
      <c r="A630" s="1"/>
      <c r="B630" s="1"/>
      <c r="C630" s="1"/>
      <c r="D630" s="1"/>
      <c r="E630" s="1"/>
      <c r="F630" s="1"/>
      <c r="G630" s="1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2" customHeight="1" x14ac:dyDescent="0.2">
      <c r="A631" s="1"/>
      <c r="B631" s="1"/>
      <c r="C631" s="1"/>
      <c r="D631" s="1"/>
      <c r="E631" s="1"/>
      <c r="F631" s="1"/>
      <c r="G631" s="1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2" customHeight="1" x14ac:dyDescent="0.2">
      <c r="A632" s="1"/>
      <c r="B632" s="1"/>
      <c r="C632" s="1"/>
      <c r="D632" s="1"/>
      <c r="E632" s="1"/>
      <c r="F632" s="1"/>
      <c r="G632" s="1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2" customHeight="1" x14ac:dyDescent="0.2">
      <c r="A633" s="1"/>
      <c r="B633" s="1"/>
      <c r="C633" s="1"/>
      <c r="D633" s="1"/>
      <c r="E633" s="1"/>
      <c r="F633" s="1"/>
      <c r="G633" s="1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2" customHeight="1" x14ac:dyDescent="0.2">
      <c r="A634" s="1"/>
      <c r="B634" s="1"/>
      <c r="C634" s="1"/>
      <c r="D634" s="1"/>
      <c r="E634" s="1"/>
      <c r="F634" s="1"/>
      <c r="G634" s="1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2" customHeight="1" x14ac:dyDescent="0.2">
      <c r="A635" s="1"/>
      <c r="B635" s="1"/>
      <c r="C635" s="1"/>
      <c r="D635" s="1"/>
      <c r="E635" s="1"/>
      <c r="F635" s="1"/>
      <c r="G635" s="1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2" customHeight="1" x14ac:dyDescent="0.2">
      <c r="A636" s="1"/>
      <c r="B636" s="1"/>
      <c r="C636" s="1"/>
      <c r="D636" s="1"/>
      <c r="E636" s="1"/>
      <c r="F636" s="1"/>
      <c r="G636" s="1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2" customHeight="1" x14ac:dyDescent="0.2">
      <c r="A637" s="1"/>
      <c r="B637" s="1"/>
      <c r="C637" s="1"/>
      <c r="D637" s="1"/>
      <c r="E637" s="1"/>
      <c r="F637" s="1"/>
      <c r="G637" s="1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2" customHeight="1" x14ac:dyDescent="0.2">
      <c r="A638" s="1"/>
      <c r="B638" s="1"/>
      <c r="C638" s="1"/>
      <c r="D638" s="1"/>
      <c r="E638" s="1"/>
      <c r="F638" s="1"/>
      <c r="G638" s="1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2" customHeight="1" x14ac:dyDescent="0.2">
      <c r="A639" s="1"/>
      <c r="B639" s="1"/>
      <c r="C639" s="1"/>
      <c r="D639" s="1"/>
      <c r="E639" s="1"/>
      <c r="F639" s="1"/>
      <c r="G639" s="1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2" customHeight="1" x14ac:dyDescent="0.2">
      <c r="A640" s="1"/>
      <c r="B640" s="1"/>
      <c r="C640" s="1"/>
      <c r="D640" s="1"/>
      <c r="E640" s="1"/>
      <c r="F640" s="1"/>
      <c r="G640" s="1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2" customHeight="1" x14ac:dyDescent="0.2">
      <c r="A641" s="1"/>
      <c r="B641" s="1"/>
      <c r="C641" s="1"/>
      <c r="D641" s="1"/>
      <c r="E641" s="1"/>
      <c r="F641" s="1"/>
      <c r="G641" s="1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2" customHeight="1" x14ac:dyDescent="0.2">
      <c r="A642" s="1"/>
      <c r="B642" s="1"/>
      <c r="C642" s="1"/>
      <c r="D642" s="1"/>
      <c r="E642" s="1"/>
      <c r="F642" s="1"/>
      <c r="G642" s="1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2" customHeight="1" x14ac:dyDescent="0.2">
      <c r="A643" s="1"/>
      <c r="B643" s="1"/>
      <c r="C643" s="1"/>
      <c r="D643" s="1"/>
      <c r="E643" s="1"/>
      <c r="F643" s="1"/>
      <c r="G643" s="1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2" customHeight="1" x14ac:dyDescent="0.2">
      <c r="A644" s="1"/>
      <c r="B644" s="1"/>
      <c r="C644" s="1"/>
      <c r="D644" s="1"/>
      <c r="E644" s="1"/>
      <c r="F644" s="1"/>
      <c r="G644" s="1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2" customHeight="1" x14ac:dyDescent="0.2">
      <c r="A645" s="1"/>
      <c r="B645" s="1"/>
      <c r="C645" s="1"/>
      <c r="D645" s="1"/>
      <c r="E645" s="1"/>
      <c r="F645" s="1"/>
      <c r="G645" s="1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2" customHeight="1" x14ac:dyDescent="0.2">
      <c r="A646" s="1"/>
      <c r="B646" s="1"/>
      <c r="C646" s="1"/>
      <c r="D646" s="1"/>
      <c r="E646" s="1"/>
      <c r="F646" s="1"/>
      <c r="G646" s="1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2" customHeight="1" x14ac:dyDescent="0.2">
      <c r="A647" s="1"/>
      <c r="B647" s="1"/>
      <c r="C647" s="1"/>
      <c r="D647" s="1"/>
      <c r="E647" s="1"/>
      <c r="F647" s="1"/>
      <c r="G647" s="1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2" customHeight="1" x14ac:dyDescent="0.2">
      <c r="A648" s="1"/>
      <c r="B648" s="1"/>
      <c r="C648" s="1"/>
      <c r="D648" s="1"/>
      <c r="E648" s="1"/>
      <c r="F648" s="1"/>
      <c r="G648" s="1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2" customHeight="1" x14ac:dyDescent="0.2">
      <c r="A649" s="1"/>
      <c r="B649" s="1"/>
      <c r="C649" s="1"/>
      <c r="D649" s="1"/>
      <c r="E649" s="1"/>
      <c r="F649" s="1"/>
      <c r="G649" s="1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2" customHeight="1" x14ac:dyDescent="0.2">
      <c r="A650" s="1"/>
      <c r="B650" s="1"/>
      <c r="C650" s="1"/>
      <c r="D650" s="1"/>
      <c r="E650" s="1"/>
      <c r="F650" s="1"/>
      <c r="G650" s="1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2" customHeight="1" x14ac:dyDescent="0.2">
      <c r="A651" s="1"/>
      <c r="B651" s="1"/>
      <c r="C651" s="1"/>
      <c r="D651" s="1"/>
      <c r="E651" s="1"/>
      <c r="F651" s="1"/>
      <c r="G651" s="1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2" customHeight="1" x14ac:dyDescent="0.2">
      <c r="A652" s="1"/>
      <c r="B652" s="1"/>
      <c r="C652" s="1"/>
      <c r="D652" s="1"/>
      <c r="E652" s="1"/>
      <c r="F652" s="1"/>
      <c r="G652" s="1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2" customHeight="1" x14ac:dyDescent="0.2">
      <c r="A653" s="1"/>
      <c r="B653" s="1"/>
      <c r="C653" s="1"/>
      <c r="D653" s="1"/>
      <c r="E653" s="1"/>
      <c r="F653" s="1"/>
      <c r="G653" s="1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2" customHeight="1" x14ac:dyDescent="0.2">
      <c r="A654" s="1"/>
      <c r="B654" s="1"/>
      <c r="C654" s="1"/>
      <c r="D654" s="1"/>
      <c r="E654" s="1"/>
      <c r="F654" s="1"/>
      <c r="G654" s="1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2" customHeight="1" x14ac:dyDescent="0.2">
      <c r="A655" s="1"/>
      <c r="B655" s="1"/>
      <c r="C655" s="1"/>
      <c r="D655" s="1"/>
      <c r="E655" s="1"/>
      <c r="F655" s="1"/>
      <c r="G655" s="1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2" customHeight="1" x14ac:dyDescent="0.2">
      <c r="A656" s="1"/>
      <c r="B656" s="1"/>
      <c r="C656" s="1"/>
      <c r="D656" s="1"/>
      <c r="E656" s="1"/>
      <c r="F656" s="1"/>
      <c r="G656" s="1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2" customHeight="1" x14ac:dyDescent="0.2">
      <c r="A657" s="1"/>
      <c r="B657" s="1"/>
      <c r="C657" s="1"/>
      <c r="D657" s="1"/>
      <c r="E657" s="1"/>
      <c r="F657" s="1"/>
      <c r="G657" s="1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2" customHeight="1" x14ac:dyDescent="0.2">
      <c r="A658" s="1"/>
      <c r="B658" s="1"/>
      <c r="C658" s="1"/>
      <c r="D658" s="1"/>
      <c r="E658" s="1"/>
      <c r="F658" s="1"/>
      <c r="G658" s="1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2" customHeight="1" x14ac:dyDescent="0.2">
      <c r="A659" s="1"/>
      <c r="B659" s="1"/>
      <c r="C659" s="1"/>
      <c r="D659" s="1"/>
      <c r="E659" s="1"/>
      <c r="F659" s="1"/>
      <c r="G659" s="1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2" customHeight="1" x14ac:dyDescent="0.2">
      <c r="A660" s="1"/>
      <c r="B660" s="1"/>
      <c r="C660" s="1"/>
      <c r="D660" s="1"/>
      <c r="E660" s="1"/>
      <c r="F660" s="1"/>
      <c r="G660" s="1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2" customHeight="1" x14ac:dyDescent="0.2">
      <c r="A661" s="1"/>
      <c r="B661" s="1"/>
      <c r="C661" s="1"/>
      <c r="D661" s="1"/>
      <c r="E661" s="1"/>
      <c r="F661" s="1"/>
      <c r="G661" s="1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2" customHeight="1" x14ac:dyDescent="0.2">
      <c r="A662" s="1"/>
      <c r="B662" s="1"/>
      <c r="C662" s="1"/>
      <c r="D662" s="1"/>
      <c r="E662" s="1"/>
      <c r="F662" s="1"/>
      <c r="G662" s="1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2" customHeight="1" x14ac:dyDescent="0.2">
      <c r="A663" s="1"/>
      <c r="B663" s="1"/>
      <c r="C663" s="1"/>
      <c r="D663" s="1"/>
      <c r="E663" s="1"/>
      <c r="F663" s="1"/>
      <c r="G663" s="1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2" customHeight="1" x14ac:dyDescent="0.2">
      <c r="A664" s="1"/>
      <c r="B664" s="1"/>
      <c r="C664" s="1"/>
      <c r="D664" s="1"/>
      <c r="E664" s="1"/>
      <c r="F664" s="1"/>
      <c r="G664" s="1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2" customHeight="1" x14ac:dyDescent="0.2">
      <c r="A665" s="1"/>
      <c r="B665" s="1"/>
      <c r="C665" s="1"/>
      <c r="D665" s="1"/>
      <c r="E665" s="1"/>
      <c r="F665" s="1"/>
      <c r="G665" s="1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2" customHeight="1" x14ac:dyDescent="0.2">
      <c r="A666" s="1"/>
      <c r="B666" s="1"/>
      <c r="C666" s="1"/>
      <c r="D666" s="1"/>
      <c r="E666" s="1"/>
      <c r="F666" s="1"/>
      <c r="G666" s="1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2" customHeight="1" x14ac:dyDescent="0.2">
      <c r="A667" s="1"/>
      <c r="B667" s="1"/>
      <c r="C667" s="1"/>
      <c r="D667" s="1"/>
      <c r="E667" s="1"/>
      <c r="F667" s="1"/>
      <c r="G667" s="1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2" customHeight="1" x14ac:dyDescent="0.2">
      <c r="A668" s="1"/>
      <c r="B668" s="1"/>
      <c r="C668" s="1"/>
      <c r="D668" s="1"/>
      <c r="E668" s="1"/>
      <c r="F668" s="1"/>
      <c r="G668" s="1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2" customHeight="1" x14ac:dyDescent="0.2">
      <c r="A669" s="1"/>
      <c r="B669" s="1"/>
      <c r="C669" s="1"/>
      <c r="D669" s="1"/>
      <c r="E669" s="1"/>
      <c r="F669" s="1"/>
      <c r="G669" s="1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2" customHeight="1" x14ac:dyDescent="0.2">
      <c r="A670" s="1"/>
      <c r="B670" s="1"/>
      <c r="C670" s="1"/>
      <c r="D670" s="1"/>
      <c r="E670" s="1"/>
      <c r="F670" s="1"/>
      <c r="G670" s="1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2" customHeight="1" x14ac:dyDescent="0.2">
      <c r="A671" s="1"/>
      <c r="B671" s="1"/>
      <c r="C671" s="1"/>
      <c r="D671" s="1"/>
      <c r="E671" s="1"/>
      <c r="F671" s="1"/>
      <c r="G671" s="1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2" customHeight="1" x14ac:dyDescent="0.2">
      <c r="A672" s="1"/>
      <c r="B672" s="1"/>
      <c r="C672" s="1"/>
      <c r="D672" s="1"/>
      <c r="E672" s="1"/>
      <c r="F672" s="1"/>
      <c r="G672" s="1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2" customHeight="1" x14ac:dyDescent="0.2">
      <c r="A673" s="1"/>
      <c r="B673" s="1"/>
      <c r="C673" s="1"/>
      <c r="D673" s="1"/>
      <c r="E673" s="1"/>
      <c r="F673" s="1"/>
      <c r="G673" s="1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2" customHeight="1" x14ac:dyDescent="0.2">
      <c r="A674" s="1"/>
      <c r="B674" s="1"/>
      <c r="C674" s="1"/>
      <c r="D674" s="1"/>
      <c r="E674" s="1"/>
      <c r="F674" s="1"/>
      <c r="G674" s="1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2" customHeight="1" x14ac:dyDescent="0.2">
      <c r="A675" s="1"/>
      <c r="B675" s="1"/>
      <c r="C675" s="1"/>
      <c r="D675" s="1"/>
      <c r="E675" s="1"/>
      <c r="F675" s="1"/>
      <c r="G675" s="1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2" customHeight="1" x14ac:dyDescent="0.2">
      <c r="A676" s="1"/>
      <c r="B676" s="1"/>
      <c r="C676" s="1"/>
      <c r="D676" s="1"/>
      <c r="E676" s="1"/>
      <c r="F676" s="1"/>
      <c r="G676" s="1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2" customHeight="1" x14ac:dyDescent="0.2">
      <c r="A677" s="1"/>
      <c r="B677" s="1"/>
      <c r="C677" s="1"/>
      <c r="D677" s="1"/>
      <c r="E677" s="1"/>
      <c r="F677" s="1"/>
      <c r="G677" s="1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2" customHeight="1" x14ac:dyDescent="0.2">
      <c r="A678" s="1"/>
      <c r="B678" s="1"/>
      <c r="C678" s="1"/>
      <c r="D678" s="1"/>
      <c r="E678" s="1"/>
      <c r="F678" s="1"/>
      <c r="G678" s="1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2" customHeight="1" x14ac:dyDescent="0.2">
      <c r="A679" s="1"/>
      <c r="B679" s="1"/>
      <c r="C679" s="1"/>
      <c r="D679" s="1"/>
      <c r="E679" s="1"/>
      <c r="F679" s="1"/>
      <c r="G679" s="1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2" customHeight="1" x14ac:dyDescent="0.2">
      <c r="A680" s="1"/>
      <c r="B680" s="1"/>
      <c r="C680" s="1"/>
      <c r="D680" s="1"/>
      <c r="E680" s="1"/>
      <c r="F680" s="1"/>
      <c r="G680" s="1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2" customHeight="1" x14ac:dyDescent="0.2">
      <c r="A681" s="1"/>
      <c r="B681" s="1"/>
      <c r="C681" s="1"/>
      <c r="D681" s="1"/>
      <c r="E681" s="1"/>
      <c r="F681" s="1"/>
      <c r="G681" s="1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2" customHeight="1" x14ac:dyDescent="0.2">
      <c r="A682" s="1"/>
      <c r="B682" s="1"/>
      <c r="C682" s="1"/>
      <c r="D682" s="1"/>
      <c r="E682" s="1"/>
      <c r="F682" s="1"/>
      <c r="G682" s="1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2" customHeight="1" x14ac:dyDescent="0.2">
      <c r="A683" s="1"/>
      <c r="B683" s="1"/>
      <c r="C683" s="1"/>
      <c r="D683" s="1"/>
      <c r="E683" s="1"/>
      <c r="F683" s="1"/>
      <c r="G683" s="1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2" customHeight="1" x14ac:dyDescent="0.2">
      <c r="A684" s="1"/>
      <c r="B684" s="1"/>
      <c r="C684" s="1"/>
      <c r="D684" s="1"/>
      <c r="E684" s="1"/>
      <c r="F684" s="1"/>
      <c r="G684" s="1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2" customHeight="1" x14ac:dyDescent="0.2">
      <c r="A685" s="1"/>
      <c r="B685" s="1"/>
      <c r="C685" s="1"/>
      <c r="D685" s="1"/>
      <c r="E685" s="1"/>
      <c r="F685" s="1"/>
      <c r="G685" s="1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2" customHeight="1" x14ac:dyDescent="0.2">
      <c r="A686" s="1"/>
      <c r="B686" s="1"/>
      <c r="C686" s="1"/>
      <c r="D686" s="1"/>
      <c r="E686" s="1"/>
      <c r="F686" s="1"/>
      <c r="G686" s="1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2" customHeight="1" x14ac:dyDescent="0.2">
      <c r="A687" s="1"/>
      <c r="B687" s="1"/>
      <c r="C687" s="1"/>
      <c r="D687" s="1"/>
      <c r="E687" s="1"/>
      <c r="F687" s="1"/>
      <c r="G687" s="1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2" customHeight="1" x14ac:dyDescent="0.2">
      <c r="A688" s="1"/>
      <c r="B688" s="1"/>
      <c r="C688" s="1"/>
      <c r="D688" s="1"/>
      <c r="E688" s="1"/>
      <c r="F688" s="1"/>
      <c r="G688" s="1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2" customHeight="1" x14ac:dyDescent="0.2">
      <c r="A689" s="1"/>
      <c r="B689" s="1"/>
      <c r="C689" s="1"/>
      <c r="D689" s="1"/>
      <c r="E689" s="1"/>
      <c r="F689" s="1"/>
      <c r="G689" s="1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2" customHeight="1" x14ac:dyDescent="0.2">
      <c r="A690" s="1"/>
      <c r="B690" s="1"/>
      <c r="C690" s="1"/>
      <c r="D690" s="1"/>
      <c r="E690" s="1"/>
      <c r="F690" s="1"/>
      <c r="G690" s="1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2" customHeight="1" x14ac:dyDescent="0.2">
      <c r="A691" s="1"/>
      <c r="B691" s="1"/>
      <c r="C691" s="1"/>
      <c r="D691" s="1"/>
      <c r="E691" s="1"/>
      <c r="F691" s="1"/>
      <c r="G691" s="1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2" customHeight="1" x14ac:dyDescent="0.2">
      <c r="A692" s="1"/>
      <c r="B692" s="1"/>
      <c r="C692" s="1"/>
      <c r="D692" s="1"/>
      <c r="E692" s="1"/>
      <c r="F692" s="1"/>
      <c r="G692" s="1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2" customHeight="1" x14ac:dyDescent="0.2">
      <c r="A693" s="1"/>
      <c r="B693" s="1"/>
      <c r="C693" s="1"/>
      <c r="D693" s="1"/>
      <c r="E693" s="1"/>
      <c r="F693" s="1"/>
      <c r="G693" s="1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2" customHeight="1" x14ac:dyDescent="0.2">
      <c r="A694" s="1"/>
      <c r="B694" s="1"/>
      <c r="C694" s="1"/>
      <c r="D694" s="1"/>
      <c r="E694" s="1"/>
      <c r="F694" s="1"/>
      <c r="G694" s="1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2" customHeight="1" x14ac:dyDescent="0.2">
      <c r="A695" s="1"/>
      <c r="B695" s="1"/>
      <c r="C695" s="1"/>
      <c r="D695" s="1"/>
      <c r="E695" s="1"/>
      <c r="F695" s="1"/>
      <c r="G695" s="1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2" customHeight="1" x14ac:dyDescent="0.2">
      <c r="A696" s="1"/>
      <c r="B696" s="1"/>
      <c r="C696" s="1"/>
      <c r="D696" s="1"/>
      <c r="E696" s="1"/>
      <c r="F696" s="1"/>
      <c r="G696" s="1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2" customHeight="1" x14ac:dyDescent="0.2">
      <c r="A697" s="1"/>
      <c r="B697" s="1"/>
      <c r="C697" s="1"/>
      <c r="D697" s="1"/>
      <c r="E697" s="1"/>
      <c r="F697" s="1"/>
      <c r="G697" s="1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2" customHeight="1" x14ac:dyDescent="0.2">
      <c r="A698" s="1"/>
      <c r="B698" s="1"/>
      <c r="C698" s="1"/>
      <c r="D698" s="1"/>
      <c r="E698" s="1"/>
      <c r="F698" s="1"/>
      <c r="G698" s="1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2" customHeight="1" x14ac:dyDescent="0.2">
      <c r="A699" s="1"/>
      <c r="B699" s="1"/>
      <c r="C699" s="1"/>
      <c r="D699" s="1"/>
      <c r="E699" s="1"/>
      <c r="F699" s="1"/>
      <c r="G699" s="1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2" customHeight="1" x14ac:dyDescent="0.2">
      <c r="A700" s="1"/>
      <c r="B700" s="1"/>
      <c r="C700" s="1"/>
      <c r="D700" s="1"/>
      <c r="E700" s="1"/>
      <c r="F700" s="1"/>
      <c r="G700" s="1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2" customHeight="1" x14ac:dyDescent="0.2">
      <c r="A701" s="1"/>
      <c r="B701" s="1"/>
      <c r="C701" s="1"/>
      <c r="D701" s="1"/>
      <c r="E701" s="1"/>
      <c r="F701" s="1"/>
      <c r="G701" s="1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2" customHeight="1" x14ac:dyDescent="0.2">
      <c r="A702" s="1"/>
      <c r="B702" s="1"/>
      <c r="C702" s="1"/>
      <c r="D702" s="1"/>
      <c r="E702" s="1"/>
      <c r="F702" s="1"/>
      <c r="G702" s="1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2" customHeight="1" x14ac:dyDescent="0.2">
      <c r="A703" s="1"/>
      <c r="B703" s="1"/>
      <c r="C703" s="1"/>
      <c r="D703" s="1"/>
      <c r="E703" s="1"/>
      <c r="F703" s="1"/>
      <c r="G703" s="1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2" customHeight="1" x14ac:dyDescent="0.2">
      <c r="A704" s="1"/>
      <c r="B704" s="1"/>
      <c r="C704" s="1"/>
      <c r="D704" s="1"/>
      <c r="E704" s="1"/>
      <c r="F704" s="1"/>
      <c r="G704" s="1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2" customHeight="1" x14ac:dyDescent="0.2">
      <c r="A705" s="1"/>
      <c r="B705" s="1"/>
      <c r="C705" s="1"/>
      <c r="D705" s="1"/>
      <c r="E705" s="1"/>
      <c r="F705" s="1"/>
      <c r="G705" s="1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2" customHeight="1" x14ac:dyDescent="0.2">
      <c r="A706" s="1"/>
      <c r="B706" s="1"/>
      <c r="C706" s="1"/>
      <c r="D706" s="1"/>
      <c r="E706" s="1"/>
      <c r="F706" s="1"/>
      <c r="G706" s="1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2" customHeight="1" x14ac:dyDescent="0.2">
      <c r="A707" s="1"/>
      <c r="B707" s="1"/>
      <c r="C707" s="1"/>
      <c r="D707" s="1"/>
      <c r="E707" s="1"/>
      <c r="F707" s="1"/>
      <c r="G707" s="1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2" customHeight="1" x14ac:dyDescent="0.2">
      <c r="A708" s="1"/>
      <c r="B708" s="1"/>
      <c r="C708" s="1"/>
      <c r="D708" s="1"/>
      <c r="E708" s="1"/>
      <c r="F708" s="1"/>
      <c r="G708" s="1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2" customHeight="1" x14ac:dyDescent="0.2">
      <c r="A709" s="1"/>
      <c r="B709" s="1"/>
      <c r="C709" s="1"/>
      <c r="D709" s="1"/>
      <c r="E709" s="1"/>
      <c r="F709" s="1"/>
      <c r="G709" s="1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2" customHeight="1" x14ac:dyDescent="0.2">
      <c r="A710" s="1"/>
      <c r="B710" s="1"/>
      <c r="C710" s="1"/>
      <c r="D710" s="1"/>
      <c r="E710" s="1"/>
      <c r="F710" s="1"/>
      <c r="G710" s="1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2" customHeight="1" x14ac:dyDescent="0.2">
      <c r="A711" s="1"/>
      <c r="B711" s="1"/>
      <c r="C711" s="1"/>
      <c r="D711" s="1"/>
      <c r="E711" s="1"/>
      <c r="F711" s="1"/>
      <c r="G711" s="1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2" customHeight="1" x14ac:dyDescent="0.2">
      <c r="A712" s="1"/>
      <c r="B712" s="1"/>
      <c r="C712" s="1"/>
      <c r="D712" s="1"/>
      <c r="E712" s="1"/>
      <c r="F712" s="1"/>
      <c r="G712" s="1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2" customHeight="1" x14ac:dyDescent="0.2">
      <c r="A713" s="1"/>
      <c r="B713" s="1"/>
      <c r="C713" s="1"/>
      <c r="D713" s="1"/>
      <c r="E713" s="1"/>
      <c r="F713" s="1"/>
      <c r="G713" s="1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2" customHeight="1" x14ac:dyDescent="0.2">
      <c r="A714" s="1"/>
      <c r="B714" s="1"/>
      <c r="C714" s="1"/>
      <c r="D714" s="1"/>
      <c r="E714" s="1"/>
      <c r="F714" s="1"/>
      <c r="G714" s="1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2" customHeight="1" x14ac:dyDescent="0.2">
      <c r="A715" s="1"/>
      <c r="B715" s="1"/>
      <c r="C715" s="1"/>
      <c r="D715" s="1"/>
      <c r="E715" s="1"/>
      <c r="F715" s="1"/>
      <c r="G715" s="1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2" customHeight="1" x14ac:dyDescent="0.2">
      <c r="A716" s="1"/>
      <c r="B716" s="1"/>
      <c r="C716" s="1"/>
      <c r="D716" s="1"/>
      <c r="E716" s="1"/>
      <c r="F716" s="1"/>
      <c r="G716" s="1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2" customHeight="1" x14ac:dyDescent="0.2">
      <c r="A717" s="1"/>
      <c r="B717" s="1"/>
      <c r="C717" s="1"/>
      <c r="D717" s="1"/>
      <c r="E717" s="1"/>
      <c r="F717" s="1"/>
      <c r="G717" s="1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2" customHeight="1" x14ac:dyDescent="0.2">
      <c r="A718" s="1"/>
      <c r="B718" s="1"/>
      <c r="C718" s="1"/>
      <c r="D718" s="1"/>
      <c r="E718" s="1"/>
      <c r="F718" s="1"/>
      <c r="G718" s="1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2" customHeight="1" x14ac:dyDescent="0.2">
      <c r="A719" s="1"/>
      <c r="B719" s="1"/>
      <c r="C719" s="1"/>
      <c r="D719" s="1"/>
      <c r="E719" s="1"/>
      <c r="F719" s="1"/>
      <c r="G719" s="1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2" customHeight="1" x14ac:dyDescent="0.2">
      <c r="A720" s="1"/>
      <c r="B720" s="1"/>
      <c r="C720" s="1"/>
      <c r="D720" s="1"/>
      <c r="E720" s="1"/>
      <c r="F720" s="1"/>
      <c r="G720" s="1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2" customHeight="1" x14ac:dyDescent="0.2">
      <c r="A721" s="1"/>
      <c r="B721" s="1"/>
      <c r="C721" s="1"/>
      <c r="D721" s="1"/>
      <c r="E721" s="1"/>
      <c r="F721" s="1"/>
      <c r="G721" s="1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2" customHeight="1" x14ac:dyDescent="0.2">
      <c r="A722" s="1"/>
      <c r="B722" s="1"/>
      <c r="C722" s="1"/>
      <c r="D722" s="1"/>
      <c r="E722" s="1"/>
      <c r="F722" s="1"/>
      <c r="G722" s="1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2" customHeight="1" x14ac:dyDescent="0.2">
      <c r="A723" s="1"/>
      <c r="B723" s="1"/>
      <c r="C723" s="1"/>
      <c r="D723" s="1"/>
      <c r="E723" s="1"/>
      <c r="F723" s="1"/>
      <c r="G723" s="1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2" customHeight="1" x14ac:dyDescent="0.2">
      <c r="A724" s="1"/>
      <c r="B724" s="1"/>
      <c r="C724" s="1"/>
      <c r="D724" s="1"/>
      <c r="E724" s="1"/>
      <c r="F724" s="1"/>
      <c r="G724" s="1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2" customHeight="1" x14ac:dyDescent="0.2">
      <c r="A725" s="1"/>
      <c r="B725" s="1"/>
      <c r="C725" s="1"/>
      <c r="D725" s="1"/>
      <c r="E725" s="1"/>
      <c r="F725" s="1"/>
      <c r="G725" s="1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2" customHeight="1" x14ac:dyDescent="0.2">
      <c r="A726" s="1"/>
      <c r="B726" s="1"/>
      <c r="C726" s="1"/>
      <c r="D726" s="1"/>
      <c r="E726" s="1"/>
      <c r="F726" s="1"/>
      <c r="G726" s="1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2" customHeight="1" x14ac:dyDescent="0.2">
      <c r="A727" s="1"/>
      <c r="B727" s="1"/>
      <c r="C727" s="1"/>
      <c r="D727" s="1"/>
      <c r="E727" s="1"/>
      <c r="F727" s="1"/>
      <c r="G727" s="1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2" customHeight="1" x14ac:dyDescent="0.2">
      <c r="A728" s="1"/>
      <c r="B728" s="1"/>
      <c r="C728" s="1"/>
      <c r="D728" s="1"/>
      <c r="E728" s="1"/>
      <c r="F728" s="1"/>
      <c r="G728" s="1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2" customHeight="1" x14ac:dyDescent="0.2">
      <c r="A729" s="1"/>
      <c r="B729" s="1"/>
      <c r="C729" s="1"/>
      <c r="D729" s="1"/>
      <c r="E729" s="1"/>
      <c r="F729" s="1"/>
      <c r="G729" s="1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2" customHeight="1" x14ac:dyDescent="0.2">
      <c r="A730" s="1"/>
      <c r="B730" s="1"/>
      <c r="C730" s="1"/>
      <c r="D730" s="1"/>
      <c r="E730" s="1"/>
      <c r="F730" s="1"/>
      <c r="G730" s="1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2" customHeight="1" x14ac:dyDescent="0.2">
      <c r="A731" s="1"/>
      <c r="B731" s="1"/>
      <c r="C731" s="1"/>
      <c r="D731" s="1"/>
      <c r="E731" s="1"/>
      <c r="F731" s="1"/>
      <c r="G731" s="1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2" customHeight="1" x14ac:dyDescent="0.2">
      <c r="A732" s="1"/>
      <c r="B732" s="1"/>
      <c r="C732" s="1"/>
      <c r="D732" s="1"/>
      <c r="E732" s="1"/>
      <c r="F732" s="1"/>
      <c r="G732" s="1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2" customHeight="1" x14ac:dyDescent="0.2">
      <c r="A733" s="1"/>
      <c r="B733" s="1"/>
      <c r="C733" s="1"/>
      <c r="D733" s="1"/>
      <c r="E733" s="1"/>
      <c r="F733" s="1"/>
      <c r="G733" s="1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2" customHeight="1" x14ac:dyDescent="0.2">
      <c r="A734" s="1"/>
      <c r="B734" s="1"/>
      <c r="C734" s="1"/>
      <c r="D734" s="1"/>
      <c r="E734" s="1"/>
      <c r="F734" s="1"/>
      <c r="G734" s="1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2" customHeight="1" x14ac:dyDescent="0.2">
      <c r="A735" s="1"/>
      <c r="B735" s="1"/>
      <c r="C735" s="1"/>
      <c r="D735" s="1"/>
      <c r="E735" s="1"/>
      <c r="F735" s="1"/>
      <c r="G735" s="1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2" customHeight="1" x14ac:dyDescent="0.2">
      <c r="A736" s="1"/>
      <c r="B736" s="1"/>
      <c r="C736" s="1"/>
      <c r="D736" s="1"/>
      <c r="E736" s="1"/>
      <c r="F736" s="1"/>
      <c r="G736" s="1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2" customHeight="1" x14ac:dyDescent="0.2">
      <c r="A737" s="1"/>
      <c r="B737" s="1"/>
      <c r="C737" s="1"/>
      <c r="D737" s="1"/>
      <c r="E737" s="1"/>
      <c r="F737" s="1"/>
      <c r="G737" s="1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2" customHeight="1" x14ac:dyDescent="0.2">
      <c r="A738" s="1"/>
      <c r="B738" s="1"/>
      <c r="C738" s="1"/>
      <c r="D738" s="1"/>
      <c r="E738" s="1"/>
      <c r="F738" s="1"/>
      <c r="G738" s="1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2" customHeight="1" x14ac:dyDescent="0.2">
      <c r="A739" s="1"/>
      <c r="B739" s="1"/>
      <c r="C739" s="1"/>
      <c r="D739" s="1"/>
      <c r="E739" s="1"/>
      <c r="F739" s="1"/>
      <c r="G739" s="1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2" customHeight="1" x14ac:dyDescent="0.2">
      <c r="A740" s="1"/>
      <c r="B740" s="1"/>
      <c r="C740" s="1"/>
      <c r="D740" s="1"/>
      <c r="E740" s="1"/>
      <c r="F740" s="1"/>
      <c r="G740" s="1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2" customHeight="1" x14ac:dyDescent="0.2">
      <c r="A741" s="1"/>
      <c r="B741" s="1"/>
      <c r="C741" s="1"/>
      <c r="D741" s="1"/>
      <c r="E741" s="1"/>
      <c r="F741" s="1"/>
      <c r="G741" s="1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2" customHeight="1" x14ac:dyDescent="0.2">
      <c r="A742" s="1"/>
      <c r="B742" s="1"/>
      <c r="C742" s="1"/>
      <c r="D742" s="1"/>
      <c r="E742" s="1"/>
      <c r="F742" s="1"/>
      <c r="G742" s="1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2" customHeight="1" x14ac:dyDescent="0.2">
      <c r="A743" s="1"/>
      <c r="B743" s="1"/>
      <c r="C743" s="1"/>
      <c r="D743" s="1"/>
      <c r="E743" s="1"/>
      <c r="F743" s="1"/>
      <c r="G743" s="1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2" customHeight="1" x14ac:dyDescent="0.2">
      <c r="A744" s="1"/>
      <c r="B744" s="1"/>
      <c r="C744" s="1"/>
      <c r="D744" s="1"/>
      <c r="E744" s="1"/>
      <c r="F744" s="1"/>
      <c r="G744" s="1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2" customHeight="1" x14ac:dyDescent="0.2">
      <c r="A745" s="1"/>
      <c r="B745" s="1"/>
      <c r="C745" s="1"/>
      <c r="D745" s="1"/>
      <c r="E745" s="1"/>
      <c r="F745" s="1"/>
      <c r="G745" s="1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2" customHeight="1" x14ac:dyDescent="0.2">
      <c r="A746" s="1"/>
      <c r="B746" s="1"/>
      <c r="C746" s="1"/>
      <c r="D746" s="1"/>
      <c r="E746" s="1"/>
      <c r="F746" s="1"/>
      <c r="G746" s="1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2" customHeight="1" x14ac:dyDescent="0.2">
      <c r="A747" s="1"/>
      <c r="B747" s="1"/>
      <c r="C747" s="1"/>
      <c r="D747" s="1"/>
      <c r="E747" s="1"/>
      <c r="F747" s="1"/>
      <c r="G747" s="1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2" customHeight="1" x14ac:dyDescent="0.2">
      <c r="A748" s="1"/>
      <c r="B748" s="1"/>
      <c r="C748" s="1"/>
      <c r="D748" s="1"/>
      <c r="E748" s="1"/>
      <c r="F748" s="1"/>
      <c r="G748" s="1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2" customHeight="1" x14ac:dyDescent="0.2">
      <c r="A749" s="1"/>
      <c r="B749" s="1"/>
      <c r="C749" s="1"/>
      <c r="D749" s="1"/>
      <c r="E749" s="1"/>
      <c r="F749" s="1"/>
      <c r="G749" s="1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2" customHeight="1" x14ac:dyDescent="0.2">
      <c r="A750" s="1"/>
      <c r="B750" s="1"/>
      <c r="C750" s="1"/>
      <c r="D750" s="1"/>
      <c r="E750" s="1"/>
      <c r="F750" s="1"/>
      <c r="G750" s="1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2" customHeight="1" x14ac:dyDescent="0.2">
      <c r="A751" s="1"/>
      <c r="B751" s="1"/>
      <c r="C751" s="1"/>
      <c r="D751" s="1"/>
      <c r="E751" s="1"/>
      <c r="F751" s="1"/>
      <c r="G751" s="1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2" customHeight="1" x14ac:dyDescent="0.2">
      <c r="A752" s="1"/>
      <c r="B752" s="1"/>
      <c r="C752" s="1"/>
      <c r="D752" s="1"/>
      <c r="E752" s="1"/>
      <c r="F752" s="1"/>
      <c r="G752" s="1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2" customHeight="1" x14ac:dyDescent="0.2">
      <c r="A753" s="1"/>
      <c r="B753" s="1"/>
      <c r="C753" s="1"/>
      <c r="D753" s="1"/>
      <c r="E753" s="1"/>
      <c r="F753" s="1"/>
      <c r="G753" s="1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2" customHeight="1" x14ac:dyDescent="0.2">
      <c r="A754" s="1"/>
      <c r="B754" s="1"/>
      <c r="C754" s="1"/>
      <c r="D754" s="1"/>
      <c r="E754" s="1"/>
      <c r="F754" s="1"/>
      <c r="G754" s="1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2" customHeight="1" x14ac:dyDescent="0.2">
      <c r="A755" s="1"/>
      <c r="B755" s="1"/>
      <c r="C755" s="1"/>
      <c r="D755" s="1"/>
      <c r="E755" s="1"/>
      <c r="F755" s="1"/>
      <c r="G755" s="1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2" customHeight="1" x14ac:dyDescent="0.2">
      <c r="A756" s="1"/>
      <c r="B756" s="1"/>
      <c r="C756" s="1"/>
      <c r="D756" s="1"/>
      <c r="E756" s="1"/>
      <c r="F756" s="1"/>
      <c r="G756" s="1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2" customHeight="1" x14ac:dyDescent="0.2">
      <c r="A757" s="1"/>
      <c r="B757" s="1"/>
      <c r="C757" s="1"/>
      <c r="D757" s="1"/>
      <c r="E757" s="1"/>
      <c r="F757" s="1"/>
      <c r="G757" s="1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2" customHeight="1" x14ac:dyDescent="0.2">
      <c r="A758" s="1"/>
      <c r="B758" s="1"/>
      <c r="C758" s="1"/>
      <c r="D758" s="1"/>
      <c r="E758" s="1"/>
      <c r="F758" s="1"/>
      <c r="G758" s="1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2" customHeight="1" x14ac:dyDescent="0.2">
      <c r="A759" s="1"/>
      <c r="B759" s="1"/>
      <c r="C759" s="1"/>
      <c r="D759" s="1"/>
      <c r="E759" s="1"/>
      <c r="F759" s="1"/>
      <c r="G759" s="1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2" customHeight="1" x14ac:dyDescent="0.2">
      <c r="A760" s="1"/>
      <c r="B760" s="1"/>
      <c r="C760" s="1"/>
      <c r="D760" s="1"/>
      <c r="E760" s="1"/>
      <c r="F760" s="1"/>
      <c r="G760" s="1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2" customHeight="1" x14ac:dyDescent="0.2">
      <c r="A761" s="1"/>
      <c r="B761" s="1"/>
      <c r="C761" s="1"/>
      <c r="D761" s="1"/>
      <c r="E761" s="1"/>
      <c r="F761" s="1"/>
      <c r="G761" s="1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2" customHeight="1" x14ac:dyDescent="0.2">
      <c r="A762" s="1"/>
      <c r="B762" s="1"/>
      <c r="C762" s="1"/>
      <c r="D762" s="1"/>
      <c r="E762" s="1"/>
      <c r="F762" s="1"/>
      <c r="G762" s="1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2" customHeight="1" x14ac:dyDescent="0.2">
      <c r="A763" s="1"/>
      <c r="B763" s="1"/>
      <c r="C763" s="1"/>
      <c r="D763" s="1"/>
      <c r="E763" s="1"/>
      <c r="F763" s="1"/>
      <c r="G763" s="1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2" customHeight="1" x14ac:dyDescent="0.2">
      <c r="A764" s="1"/>
      <c r="B764" s="1"/>
      <c r="C764" s="1"/>
      <c r="D764" s="1"/>
      <c r="E764" s="1"/>
      <c r="F764" s="1"/>
      <c r="G764" s="1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2" customHeight="1" x14ac:dyDescent="0.2">
      <c r="A765" s="1"/>
      <c r="B765" s="1"/>
      <c r="C765" s="1"/>
      <c r="D765" s="1"/>
      <c r="E765" s="1"/>
      <c r="F765" s="1"/>
      <c r="G765" s="1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2" customHeight="1" x14ac:dyDescent="0.2">
      <c r="A766" s="1"/>
      <c r="B766" s="1"/>
      <c r="C766" s="1"/>
      <c r="D766" s="1"/>
      <c r="E766" s="1"/>
      <c r="F766" s="1"/>
      <c r="G766" s="1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2" customHeight="1" x14ac:dyDescent="0.2">
      <c r="A767" s="1"/>
      <c r="B767" s="1"/>
      <c r="C767" s="1"/>
      <c r="D767" s="1"/>
      <c r="E767" s="1"/>
      <c r="F767" s="1"/>
      <c r="G767" s="1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2" customHeight="1" x14ac:dyDescent="0.2">
      <c r="A768" s="1"/>
      <c r="B768" s="1"/>
      <c r="C768" s="1"/>
      <c r="D768" s="1"/>
      <c r="E768" s="1"/>
      <c r="F768" s="1"/>
      <c r="G768" s="1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2" customHeight="1" x14ac:dyDescent="0.2">
      <c r="A769" s="1"/>
      <c r="B769" s="1"/>
      <c r="C769" s="1"/>
      <c r="D769" s="1"/>
      <c r="E769" s="1"/>
      <c r="F769" s="1"/>
      <c r="G769" s="1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2" customHeight="1" x14ac:dyDescent="0.2">
      <c r="A770" s="1"/>
      <c r="B770" s="1"/>
      <c r="C770" s="1"/>
      <c r="D770" s="1"/>
      <c r="E770" s="1"/>
      <c r="F770" s="1"/>
      <c r="G770" s="1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2" customHeight="1" x14ac:dyDescent="0.2">
      <c r="A771" s="1"/>
      <c r="B771" s="1"/>
      <c r="C771" s="1"/>
      <c r="D771" s="1"/>
      <c r="E771" s="1"/>
      <c r="F771" s="1"/>
      <c r="G771" s="1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2" customHeight="1" x14ac:dyDescent="0.2">
      <c r="A772" s="1"/>
      <c r="B772" s="1"/>
      <c r="C772" s="1"/>
      <c r="D772" s="1"/>
      <c r="E772" s="1"/>
      <c r="F772" s="1"/>
      <c r="G772" s="1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2" customHeight="1" x14ac:dyDescent="0.2">
      <c r="A773" s="1"/>
      <c r="B773" s="1"/>
      <c r="C773" s="1"/>
      <c r="D773" s="1"/>
      <c r="E773" s="1"/>
      <c r="F773" s="1"/>
      <c r="G773" s="1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2" customHeight="1" x14ac:dyDescent="0.2">
      <c r="A774" s="1"/>
      <c r="B774" s="1"/>
      <c r="C774" s="1"/>
      <c r="D774" s="1"/>
      <c r="E774" s="1"/>
      <c r="F774" s="1"/>
      <c r="G774" s="1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2" customHeight="1" x14ac:dyDescent="0.2">
      <c r="A775" s="1"/>
      <c r="B775" s="1"/>
      <c r="C775" s="1"/>
      <c r="D775" s="1"/>
      <c r="E775" s="1"/>
      <c r="F775" s="1"/>
      <c r="G775" s="1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2" customHeight="1" x14ac:dyDescent="0.2">
      <c r="A776" s="1"/>
      <c r="B776" s="1"/>
      <c r="C776" s="1"/>
      <c r="D776" s="1"/>
      <c r="E776" s="1"/>
      <c r="F776" s="1"/>
      <c r="G776" s="1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2" customHeight="1" x14ac:dyDescent="0.2">
      <c r="A777" s="1"/>
      <c r="B777" s="1"/>
      <c r="C777" s="1"/>
      <c r="D777" s="1"/>
      <c r="E777" s="1"/>
      <c r="F777" s="1"/>
      <c r="G777" s="1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2" customHeight="1" x14ac:dyDescent="0.2">
      <c r="A778" s="1"/>
      <c r="B778" s="1"/>
      <c r="C778" s="1"/>
      <c r="D778" s="1"/>
      <c r="E778" s="1"/>
      <c r="F778" s="1"/>
      <c r="G778" s="1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2" customHeight="1" x14ac:dyDescent="0.2">
      <c r="A779" s="1"/>
      <c r="B779" s="1"/>
      <c r="C779" s="1"/>
      <c r="D779" s="1"/>
      <c r="E779" s="1"/>
      <c r="F779" s="1"/>
      <c r="G779" s="1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2" customHeight="1" x14ac:dyDescent="0.2">
      <c r="A780" s="1"/>
      <c r="B780" s="1"/>
      <c r="C780" s="1"/>
      <c r="D780" s="1"/>
      <c r="E780" s="1"/>
      <c r="F780" s="1"/>
      <c r="G780" s="1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2" customHeight="1" x14ac:dyDescent="0.2">
      <c r="A781" s="1"/>
      <c r="B781" s="1"/>
      <c r="C781" s="1"/>
      <c r="D781" s="1"/>
      <c r="E781" s="1"/>
      <c r="F781" s="1"/>
      <c r="G781" s="1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2" customHeight="1" x14ac:dyDescent="0.2">
      <c r="A782" s="1"/>
      <c r="B782" s="1"/>
      <c r="C782" s="1"/>
      <c r="D782" s="1"/>
      <c r="E782" s="1"/>
      <c r="F782" s="1"/>
      <c r="G782" s="1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2" customHeight="1" x14ac:dyDescent="0.2">
      <c r="A783" s="1"/>
      <c r="B783" s="1"/>
      <c r="C783" s="1"/>
      <c r="D783" s="1"/>
      <c r="E783" s="1"/>
      <c r="F783" s="1"/>
      <c r="G783" s="1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2" customHeight="1" x14ac:dyDescent="0.2">
      <c r="A784" s="1"/>
      <c r="B784" s="1"/>
      <c r="C784" s="1"/>
      <c r="D784" s="1"/>
      <c r="E784" s="1"/>
      <c r="F784" s="1"/>
      <c r="G784" s="1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2" customHeight="1" x14ac:dyDescent="0.2">
      <c r="A785" s="1"/>
      <c r="B785" s="1"/>
      <c r="C785" s="1"/>
      <c r="D785" s="1"/>
      <c r="E785" s="1"/>
      <c r="F785" s="1"/>
      <c r="G785" s="1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2" customHeight="1" x14ac:dyDescent="0.2">
      <c r="A786" s="1"/>
      <c r="B786" s="1"/>
      <c r="C786" s="1"/>
      <c r="D786" s="1"/>
      <c r="E786" s="1"/>
      <c r="F786" s="1"/>
      <c r="G786" s="1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2" customHeight="1" x14ac:dyDescent="0.2">
      <c r="A787" s="1"/>
      <c r="B787" s="1"/>
      <c r="C787" s="1"/>
      <c r="D787" s="1"/>
      <c r="E787" s="1"/>
      <c r="F787" s="1"/>
      <c r="G787" s="1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2" customHeight="1" x14ac:dyDescent="0.2">
      <c r="A788" s="1"/>
      <c r="B788" s="1"/>
      <c r="C788" s="1"/>
      <c r="D788" s="1"/>
      <c r="E788" s="1"/>
      <c r="F788" s="1"/>
      <c r="G788" s="1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2" customHeight="1" x14ac:dyDescent="0.2">
      <c r="A789" s="1"/>
      <c r="B789" s="1"/>
      <c r="C789" s="1"/>
      <c r="D789" s="1"/>
      <c r="E789" s="1"/>
      <c r="F789" s="1"/>
      <c r="G789" s="1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2" customHeight="1" x14ac:dyDescent="0.2">
      <c r="A790" s="1"/>
      <c r="B790" s="1"/>
      <c r="C790" s="1"/>
      <c r="D790" s="1"/>
      <c r="E790" s="1"/>
      <c r="F790" s="1"/>
      <c r="G790" s="1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2" customHeight="1" x14ac:dyDescent="0.2">
      <c r="A791" s="1"/>
      <c r="B791" s="1"/>
      <c r="C791" s="1"/>
      <c r="D791" s="1"/>
      <c r="E791" s="1"/>
      <c r="F791" s="1"/>
      <c r="G791" s="1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2" customHeight="1" x14ac:dyDescent="0.2">
      <c r="A792" s="1"/>
      <c r="B792" s="1"/>
      <c r="C792" s="1"/>
      <c r="D792" s="1"/>
      <c r="E792" s="1"/>
      <c r="F792" s="1"/>
      <c r="G792" s="1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2" customHeight="1" x14ac:dyDescent="0.2">
      <c r="A793" s="1"/>
      <c r="B793" s="1"/>
      <c r="C793" s="1"/>
      <c r="D793" s="1"/>
      <c r="E793" s="1"/>
      <c r="F793" s="1"/>
      <c r="G793" s="1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2" customHeight="1" x14ac:dyDescent="0.2">
      <c r="A794" s="1"/>
      <c r="B794" s="1"/>
      <c r="C794" s="1"/>
      <c r="D794" s="1"/>
      <c r="E794" s="1"/>
      <c r="F794" s="1"/>
      <c r="G794" s="1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2" customHeight="1" x14ac:dyDescent="0.2">
      <c r="A795" s="1"/>
      <c r="B795" s="1"/>
      <c r="C795" s="1"/>
      <c r="D795" s="1"/>
      <c r="E795" s="1"/>
      <c r="F795" s="1"/>
      <c r="G795" s="1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2" customHeight="1" x14ac:dyDescent="0.2">
      <c r="A796" s="1"/>
      <c r="B796" s="1"/>
      <c r="C796" s="1"/>
      <c r="D796" s="1"/>
      <c r="E796" s="1"/>
      <c r="F796" s="1"/>
      <c r="G796" s="1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2" customHeight="1" x14ac:dyDescent="0.2">
      <c r="A797" s="1"/>
      <c r="B797" s="1"/>
      <c r="C797" s="1"/>
      <c r="D797" s="1"/>
      <c r="E797" s="1"/>
      <c r="F797" s="1"/>
      <c r="G797" s="1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2" customHeight="1" x14ac:dyDescent="0.2">
      <c r="A798" s="1"/>
      <c r="B798" s="1"/>
      <c r="C798" s="1"/>
      <c r="D798" s="1"/>
      <c r="E798" s="1"/>
      <c r="F798" s="1"/>
      <c r="G798" s="1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2" customHeight="1" x14ac:dyDescent="0.2">
      <c r="A799" s="1"/>
      <c r="B799" s="1"/>
      <c r="C799" s="1"/>
      <c r="D799" s="1"/>
      <c r="E799" s="1"/>
      <c r="F799" s="1"/>
      <c r="G799" s="1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2" customHeight="1" x14ac:dyDescent="0.2">
      <c r="A800" s="1"/>
      <c r="B800" s="1"/>
      <c r="C800" s="1"/>
      <c r="D800" s="1"/>
      <c r="E800" s="1"/>
      <c r="F800" s="1"/>
      <c r="G800" s="1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2" customHeight="1" x14ac:dyDescent="0.2">
      <c r="A801" s="1"/>
      <c r="B801" s="1"/>
      <c r="C801" s="1"/>
      <c r="D801" s="1"/>
      <c r="E801" s="1"/>
      <c r="F801" s="1"/>
      <c r="G801" s="1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2" customHeight="1" x14ac:dyDescent="0.2">
      <c r="A802" s="1"/>
      <c r="B802" s="1"/>
      <c r="C802" s="1"/>
      <c r="D802" s="1"/>
      <c r="E802" s="1"/>
      <c r="F802" s="1"/>
      <c r="G802" s="1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2" customHeight="1" x14ac:dyDescent="0.2">
      <c r="A803" s="1"/>
      <c r="B803" s="1"/>
      <c r="C803" s="1"/>
      <c r="D803" s="1"/>
      <c r="E803" s="1"/>
      <c r="F803" s="1"/>
      <c r="G803" s="1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2" customHeight="1" x14ac:dyDescent="0.2">
      <c r="A804" s="1"/>
      <c r="B804" s="1"/>
      <c r="C804" s="1"/>
      <c r="D804" s="1"/>
      <c r="E804" s="1"/>
      <c r="F804" s="1"/>
      <c r="G804" s="1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2" customHeight="1" x14ac:dyDescent="0.2">
      <c r="A805" s="1"/>
      <c r="B805" s="1"/>
      <c r="C805" s="1"/>
      <c r="D805" s="1"/>
      <c r="E805" s="1"/>
      <c r="F805" s="1"/>
      <c r="G805" s="1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2" customHeight="1" x14ac:dyDescent="0.2">
      <c r="A806" s="1"/>
      <c r="B806" s="1"/>
      <c r="C806" s="1"/>
      <c r="D806" s="1"/>
      <c r="E806" s="1"/>
      <c r="F806" s="1"/>
      <c r="G806" s="1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2" customHeight="1" x14ac:dyDescent="0.2">
      <c r="A807" s="1"/>
      <c r="B807" s="1"/>
      <c r="C807" s="1"/>
      <c r="D807" s="1"/>
      <c r="E807" s="1"/>
      <c r="F807" s="1"/>
      <c r="G807" s="1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2" customHeight="1" x14ac:dyDescent="0.2">
      <c r="A808" s="1"/>
      <c r="B808" s="1"/>
      <c r="C808" s="1"/>
      <c r="D808" s="1"/>
      <c r="E808" s="1"/>
      <c r="F808" s="1"/>
      <c r="G808" s="1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2" customHeight="1" x14ac:dyDescent="0.2">
      <c r="A809" s="1"/>
      <c r="B809" s="1"/>
      <c r="C809" s="1"/>
      <c r="D809" s="1"/>
      <c r="E809" s="1"/>
      <c r="F809" s="1"/>
      <c r="G809" s="1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2" customHeight="1" x14ac:dyDescent="0.2">
      <c r="A810" s="1"/>
      <c r="B810" s="1"/>
      <c r="C810" s="1"/>
      <c r="D810" s="1"/>
      <c r="E810" s="1"/>
      <c r="F810" s="1"/>
      <c r="G810" s="1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2" customHeight="1" x14ac:dyDescent="0.2">
      <c r="A811" s="1"/>
      <c r="B811" s="1"/>
      <c r="C811" s="1"/>
      <c r="D811" s="1"/>
      <c r="E811" s="1"/>
      <c r="F811" s="1"/>
      <c r="G811" s="1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2" customHeight="1" x14ac:dyDescent="0.2">
      <c r="A812" s="1"/>
      <c r="B812" s="1"/>
      <c r="C812" s="1"/>
      <c r="D812" s="1"/>
      <c r="E812" s="1"/>
      <c r="F812" s="1"/>
      <c r="G812" s="1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2" customHeight="1" x14ac:dyDescent="0.2">
      <c r="A813" s="1"/>
      <c r="B813" s="1"/>
      <c r="C813" s="1"/>
      <c r="D813" s="1"/>
      <c r="E813" s="1"/>
      <c r="F813" s="1"/>
      <c r="G813" s="1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2" customHeight="1" x14ac:dyDescent="0.2">
      <c r="A814" s="1"/>
      <c r="B814" s="1"/>
      <c r="C814" s="1"/>
      <c r="D814" s="1"/>
      <c r="E814" s="1"/>
      <c r="F814" s="1"/>
      <c r="G814" s="1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2" customHeight="1" x14ac:dyDescent="0.2">
      <c r="A815" s="1"/>
      <c r="B815" s="1"/>
      <c r="C815" s="1"/>
      <c r="D815" s="1"/>
      <c r="E815" s="1"/>
      <c r="F815" s="1"/>
      <c r="G815" s="1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2" customHeight="1" x14ac:dyDescent="0.2">
      <c r="A816" s="1"/>
      <c r="B816" s="1"/>
      <c r="C816" s="1"/>
      <c r="D816" s="1"/>
      <c r="E816" s="1"/>
      <c r="F816" s="1"/>
      <c r="G816" s="1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2" customHeight="1" x14ac:dyDescent="0.2">
      <c r="A817" s="1"/>
      <c r="B817" s="1"/>
      <c r="C817" s="1"/>
      <c r="D817" s="1"/>
      <c r="E817" s="1"/>
      <c r="F817" s="1"/>
      <c r="G817" s="1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2" customHeight="1" x14ac:dyDescent="0.2">
      <c r="A818" s="1"/>
      <c r="B818" s="1"/>
      <c r="C818" s="1"/>
      <c r="D818" s="1"/>
      <c r="E818" s="1"/>
      <c r="F818" s="1"/>
      <c r="G818" s="1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2" customHeight="1" x14ac:dyDescent="0.2">
      <c r="A819" s="1"/>
      <c r="B819" s="1"/>
      <c r="C819" s="1"/>
      <c r="D819" s="1"/>
      <c r="E819" s="1"/>
      <c r="F819" s="1"/>
      <c r="G819" s="1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2" customHeight="1" x14ac:dyDescent="0.2">
      <c r="A820" s="1"/>
      <c r="B820" s="1"/>
      <c r="C820" s="1"/>
      <c r="D820" s="1"/>
      <c r="E820" s="1"/>
      <c r="F820" s="1"/>
      <c r="G820" s="1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2" customHeight="1" x14ac:dyDescent="0.2">
      <c r="A821" s="1"/>
      <c r="B821" s="1"/>
      <c r="C821" s="1"/>
      <c r="D821" s="1"/>
      <c r="E821" s="1"/>
      <c r="F821" s="1"/>
      <c r="G821" s="1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2" customHeight="1" x14ac:dyDescent="0.2">
      <c r="A822" s="1"/>
      <c r="B822" s="1"/>
      <c r="C822" s="1"/>
      <c r="D822" s="1"/>
      <c r="E822" s="1"/>
      <c r="F822" s="1"/>
      <c r="G822" s="1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2" customHeight="1" x14ac:dyDescent="0.2">
      <c r="A823" s="1"/>
      <c r="B823" s="1"/>
      <c r="C823" s="1"/>
      <c r="D823" s="1"/>
      <c r="E823" s="1"/>
      <c r="F823" s="1"/>
      <c r="G823" s="1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2" customHeight="1" x14ac:dyDescent="0.2">
      <c r="A824" s="1"/>
      <c r="B824" s="1"/>
      <c r="C824" s="1"/>
      <c r="D824" s="1"/>
      <c r="E824" s="1"/>
      <c r="F824" s="1"/>
      <c r="G824" s="1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2" customHeight="1" x14ac:dyDescent="0.2">
      <c r="A825" s="1"/>
      <c r="B825" s="1"/>
      <c r="C825" s="1"/>
      <c r="D825" s="1"/>
      <c r="E825" s="1"/>
      <c r="F825" s="1"/>
      <c r="G825" s="1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2" customHeight="1" x14ac:dyDescent="0.2">
      <c r="A826" s="1"/>
      <c r="B826" s="1"/>
      <c r="C826" s="1"/>
      <c r="D826" s="1"/>
      <c r="E826" s="1"/>
      <c r="F826" s="1"/>
      <c r="G826" s="1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2" customHeight="1" x14ac:dyDescent="0.2">
      <c r="A827" s="1"/>
      <c r="B827" s="1"/>
      <c r="C827" s="1"/>
      <c r="D827" s="1"/>
      <c r="E827" s="1"/>
      <c r="F827" s="1"/>
      <c r="G827" s="1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2" customHeight="1" x14ac:dyDescent="0.2">
      <c r="A828" s="1"/>
      <c r="B828" s="1"/>
      <c r="C828" s="1"/>
      <c r="D828" s="1"/>
      <c r="E828" s="1"/>
      <c r="F828" s="1"/>
      <c r="G828" s="1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2" customHeight="1" x14ac:dyDescent="0.2">
      <c r="A829" s="1"/>
      <c r="B829" s="1"/>
      <c r="C829" s="1"/>
      <c r="D829" s="1"/>
      <c r="E829" s="1"/>
      <c r="F829" s="1"/>
      <c r="G829" s="1"/>
      <c r="H829" s="1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2" customHeight="1" x14ac:dyDescent="0.2">
      <c r="A830" s="1"/>
      <c r="B830" s="1"/>
      <c r="C830" s="1"/>
      <c r="D830" s="1"/>
      <c r="E830" s="1"/>
      <c r="F830" s="1"/>
      <c r="G830" s="1"/>
      <c r="H830" s="1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2" customHeight="1" x14ac:dyDescent="0.2">
      <c r="A831" s="1"/>
      <c r="B831" s="1"/>
      <c r="C831" s="1"/>
      <c r="D831" s="1"/>
      <c r="E831" s="1"/>
      <c r="F831" s="1"/>
      <c r="G831" s="1"/>
      <c r="H831" s="1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2" customHeight="1" x14ac:dyDescent="0.2">
      <c r="A832" s="1"/>
      <c r="B832" s="1"/>
      <c r="C832" s="1"/>
      <c r="D832" s="1"/>
      <c r="E832" s="1"/>
      <c r="F832" s="1"/>
      <c r="G832" s="1"/>
      <c r="H832" s="1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2" customHeight="1" x14ac:dyDescent="0.2">
      <c r="A833" s="1"/>
      <c r="B833" s="1"/>
      <c r="C833" s="1"/>
      <c r="D833" s="1"/>
      <c r="E833" s="1"/>
      <c r="F833" s="1"/>
      <c r="G833" s="1"/>
      <c r="H833" s="1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2" customHeight="1" x14ac:dyDescent="0.2">
      <c r="A834" s="1"/>
      <c r="B834" s="1"/>
      <c r="C834" s="1"/>
      <c r="D834" s="1"/>
      <c r="E834" s="1"/>
      <c r="F834" s="1"/>
      <c r="G834" s="1"/>
      <c r="H834" s="1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2" customHeight="1" x14ac:dyDescent="0.2">
      <c r="A835" s="1"/>
      <c r="B835" s="1"/>
      <c r="C835" s="1"/>
      <c r="D835" s="1"/>
      <c r="E835" s="1"/>
      <c r="F835" s="1"/>
      <c r="G835" s="1"/>
      <c r="H835" s="1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2" customHeight="1" x14ac:dyDescent="0.2">
      <c r="A836" s="1"/>
      <c r="B836" s="1"/>
      <c r="C836" s="1"/>
      <c r="D836" s="1"/>
      <c r="E836" s="1"/>
      <c r="F836" s="1"/>
      <c r="G836" s="1"/>
      <c r="H836" s="1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2" customHeight="1" x14ac:dyDescent="0.2">
      <c r="A837" s="1"/>
      <c r="B837" s="1"/>
      <c r="C837" s="1"/>
      <c r="D837" s="1"/>
      <c r="E837" s="1"/>
      <c r="F837" s="1"/>
      <c r="G837" s="1"/>
      <c r="H837" s="1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2" customHeight="1" x14ac:dyDescent="0.2">
      <c r="A838" s="1"/>
      <c r="B838" s="1"/>
      <c r="C838" s="1"/>
      <c r="D838" s="1"/>
      <c r="E838" s="1"/>
      <c r="F838" s="1"/>
      <c r="G838" s="1"/>
      <c r="H838" s="1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2" customHeight="1" x14ac:dyDescent="0.2">
      <c r="A839" s="1"/>
      <c r="B839" s="1"/>
      <c r="C839" s="1"/>
      <c r="D839" s="1"/>
      <c r="E839" s="1"/>
      <c r="F839" s="1"/>
      <c r="G839" s="1"/>
      <c r="H839" s="1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2" customHeight="1" x14ac:dyDescent="0.2">
      <c r="A840" s="1"/>
      <c r="B840" s="1"/>
      <c r="C840" s="1"/>
      <c r="D840" s="1"/>
      <c r="E840" s="1"/>
      <c r="F840" s="1"/>
      <c r="G840" s="1"/>
      <c r="H840" s="1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2" customHeight="1" x14ac:dyDescent="0.2">
      <c r="A841" s="1"/>
      <c r="B841" s="1"/>
      <c r="C841" s="1"/>
      <c r="D841" s="1"/>
      <c r="E841" s="1"/>
      <c r="F841" s="1"/>
      <c r="G841" s="1"/>
      <c r="H841" s="1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2" customHeight="1" x14ac:dyDescent="0.2">
      <c r="A842" s="1"/>
      <c r="B842" s="1"/>
      <c r="C842" s="1"/>
      <c r="D842" s="1"/>
      <c r="E842" s="1"/>
      <c r="F842" s="1"/>
      <c r="G842" s="1"/>
      <c r="H842" s="1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2" customHeight="1" x14ac:dyDescent="0.2">
      <c r="A843" s="1"/>
      <c r="B843" s="1"/>
      <c r="C843" s="1"/>
      <c r="D843" s="1"/>
      <c r="E843" s="1"/>
      <c r="F843" s="1"/>
      <c r="G843" s="1"/>
      <c r="H843" s="1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2" customHeight="1" x14ac:dyDescent="0.2">
      <c r="A844" s="1"/>
      <c r="B844" s="1"/>
      <c r="C844" s="1"/>
      <c r="D844" s="1"/>
      <c r="E844" s="1"/>
      <c r="F844" s="1"/>
      <c r="G844" s="1"/>
      <c r="H844" s="1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2" customHeight="1" x14ac:dyDescent="0.2">
      <c r="A845" s="1"/>
      <c r="B845" s="1"/>
      <c r="C845" s="1"/>
      <c r="D845" s="1"/>
      <c r="E845" s="1"/>
      <c r="F845" s="1"/>
      <c r="G845" s="1"/>
      <c r="H845" s="1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2" customHeight="1" x14ac:dyDescent="0.2">
      <c r="A846" s="1"/>
      <c r="B846" s="1"/>
      <c r="C846" s="1"/>
      <c r="D846" s="1"/>
      <c r="E846" s="1"/>
      <c r="F846" s="1"/>
      <c r="G846" s="1"/>
      <c r="H846" s="1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2" customHeight="1" x14ac:dyDescent="0.2">
      <c r="A847" s="1"/>
      <c r="B847" s="1"/>
      <c r="C847" s="1"/>
      <c r="D847" s="1"/>
      <c r="E847" s="1"/>
      <c r="F847" s="1"/>
      <c r="G847" s="1"/>
      <c r="H847" s="1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2" customHeight="1" x14ac:dyDescent="0.2">
      <c r="A848" s="1"/>
      <c r="B848" s="1"/>
      <c r="C848" s="1"/>
      <c r="D848" s="1"/>
      <c r="E848" s="1"/>
      <c r="F848" s="1"/>
      <c r="G848" s="1"/>
      <c r="H848" s="1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2" customHeight="1" x14ac:dyDescent="0.2">
      <c r="A849" s="1"/>
      <c r="B849" s="1"/>
      <c r="C849" s="1"/>
      <c r="D849" s="1"/>
      <c r="E849" s="1"/>
      <c r="F849" s="1"/>
      <c r="G849" s="1"/>
      <c r="H849" s="1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2" customHeight="1" x14ac:dyDescent="0.2">
      <c r="A850" s="1"/>
      <c r="B850" s="1"/>
      <c r="C850" s="1"/>
      <c r="D850" s="1"/>
      <c r="E850" s="1"/>
      <c r="F850" s="1"/>
      <c r="G850" s="1"/>
      <c r="H850" s="1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2" customHeight="1" x14ac:dyDescent="0.2">
      <c r="A851" s="1"/>
      <c r="B851" s="1"/>
      <c r="C851" s="1"/>
      <c r="D851" s="1"/>
      <c r="E851" s="1"/>
      <c r="F851" s="1"/>
      <c r="G851" s="1"/>
      <c r="H851" s="1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2" customHeight="1" x14ac:dyDescent="0.2">
      <c r="A852" s="1"/>
      <c r="B852" s="1"/>
      <c r="C852" s="1"/>
      <c r="D852" s="1"/>
      <c r="E852" s="1"/>
      <c r="F852" s="1"/>
      <c r="G852" s="1"/>
      <c r="H852" s="1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2" customHeight="1" x14ac:dyDescent="0.2">
      <c r="A853" s="1"/>
      <c r="B853" s="1"/>
      <c r="C853" s="1"/>
      <c r="D853" s="1"/>
      <c r="E853" s="1"/>
      <c r="F853" s="1"/>
      <c r="G853" s="1"/>
      <c r="H853" s="1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2" customHeight="1" x14ac:dyDescent="0.2">
      <c r="A854" s="1"/>
      <c r="B854" s="1"/>
      <c r="C854" s="1"/>
      <c r="D854" s="1"/>
      <c r="E854" s="1"/>
      <c r="F854" s="1"/>
      <c r="G854" s="1"/>
      <c r="H854" s="1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2" customHeight="1" x14ac:dyDescent="0.2">
      <c r="A855" s="1"/>
      <c r="B855" s="1"/>
      <c r="C855" s="1"/>
      <c r="D855" s="1"/>
      <c r="E855" s="1"/>
      <c r="F855" s="1"/>
      <c r="G855" s="1"/>
      <c r="H855" s="1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2" customHeight="1" x14ac:dyDescent="0.2">
      <c r="A856" s="1"/>
      <c r="B856" s="1"/>
      <c r="C856" s="1"/>
      <c r="D856" s="1"/>
      <c r="E856" s="1"/>
      <c r="F856" s="1"/>
      <c r="G856" s="1"/>
      <c r="H856" s="1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2" customHeight="1" x14ac:dyDescent="0.2">
      <c r="A857" s="1"/>
      <c r="B857" s="1"/>
      <c r="C857" s="1"/>
      <c r="D857" s="1"/>
      <c r="E857" s="1"/>
      <c r="F857" s="1"/>
      <c r="G857" s="1"/>
      <c r="H857" s="1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2" customHeight="1" x14ac:dyDescent="0.2">
      <c r="A858" s="1"/>
      <c r="B858" s="1"/>
      <c r="C858" s="1"/>
      <c r="D858" s="1"/>
      <c r="E858" s="1"/>
      <c r="F858" s="1"/>
      <c r="G858" s="1"/>
      <c r="H858" s="1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2" customHeight="1" x14ac:dyDescent="0.2">
      <c r="A859" s="1"/>
      <c r="B859" s="1"/>
      <c r="C859" s="1"/>
      <c r="D859" s="1"/>
      <c r="E859" s="1"/>
      <c r="F859" s="1"/>
      <c r="G859" s="1"/>
      <c r="H859" s="1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2" customHeight="1" x14ac:dyDescent="0.2">
      <c r="A860" s="1"/>
      <c r="B860" s="1"/>
      <c r="C860" s="1"/>
      <c r="D860" s="1"/>
      <c r="E860" s="1"/>
      <c r="F860" s="1"/>
      <c r="G860" s="1"/>
      <c r="H860" s="1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2" customHeight="1" x14ac:dyDescent="0.2">
      <c r="A861" s="1"/>
      <c r="B861" s="1"/>
      <c r="C861" s="1"/>
      <c r="D861" s="1"/>
      <c r="E861" s="1"/>
      <c r="F861" s="1"/>
      <c r="G861" s="1"/>
      <c r="H861" s="1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2" customHeight="1" x14ac:dyDescent="0.2">
      <c r="A862" s="1"/>
      <c r="B862" s="1"/>
      <c r="C862" s="1"/>
      <c r="D862" s="1"/>
      <c r="E862" s="1"/>
      <c r="F862" s="1"/>
      <c r="G862" s="1"/>
      <c r="H862" s="1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2" customHeight="1" x14ac:dyDescent="0.2">
      <c r="A863" s="1"/>
      <c r="B863" s="1"/>
      <c r="C863" s="1"/>
      <c r="D863" s="1"/>
      <c r="E863" s="1"/>
      <c r="F863" s="1"/>
      <c r="G863" s="1"/>
      <c r="H863" s="1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2" customHeight="1" x14ac:dyDescent="0.2">
      <c r="A864" s="1"/>
      <c r="B864" s="1"/>
      <c r="C864" s="1"/>
      <c r="D864" s="1"/>
      <c r="E864" s="1"/>
      <c r="F864" s="1"/>
      <c r="G864" s="1"/>
      <c r="H864" s="1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2" customHeight="1" x14ac:dyDescent="0.2">
      <c r="A865" s="1"/>
      <c r="B865" s="1"/>
      <c r="C865" s="1"/>
      <c r="D865" s="1"/>
      <c r="E865" s="1"/>
      <c r="F865" s="1"/>
      <c r="G865" s="1"/>
      <c r="H865" s="1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2" customHeight="1" x14ac:dyDescent="0.2">
      <c r="A866" s="1"/>
      <c r="B866" s="1"/>
      <c r="C866" s="1"/>
      <c r="D866" s="1"/>
      <c r="E866" s="1"/>
      <c r="F866" s="1"/>
      <c r="G866" s="1"/>
      <c r="H866" s="1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2" customHeight="1" x14ac:dyDescent="0.2">
      <c r="A867" s="1"/>
      <c r="B867" s="1"/>
      <c r="C867" s="1"/>
      <c r="D867" s="1"/>
      <c r="E867" s="1"/>
      <c r="F867" s="1"/>
      <c r="G867" s="1"/>
      <c r="H867" s="1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2" customHeight="1" x14ac:dyDescent="0.2">
      <c r="A868" s="1"/>
      <c r="B868" s="1"/>
      <c r="C868" s="1"/>
      <c r="D868" s="1"/>
      <c r="E868" s="1"/>
      <c r="F868" s="1"/>
      <c r="G868" s="1"/>
      <c r="H868" s="1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2" customHeight="1" x14ac:dyDescent="0.2">
      <c r="A869" s="1"/>
      <c r="B869" s="1"/>
      <c r="C869" s="1"/>
      <c r="D869" s="1"/>
      <c r="E869" s="1"/>
      <c r="F869" s="1"/>
      <c r="G869" s="1"/>
      <c r="H869" s="1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2" customHeight="1" x14ac:dyDescent="0.2">
      <c r="A870" s="1"/>
      <c r="B870" s="1"/>
      <c r="C870" s="1"/>
      <c r="D870" s="1"/>
      <c r="E870" s="1"/>
      <c r="F870" s="1"/>
      <c r="G870" s="1"/>
      <c r="H870" s="1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2" customHeight="1" x14ac:dyDescent="0.2">
      <c r="A871" s="1"/>
      <c r="B871" s="1"/>
      <c r="C871" s="1"/>
      <c r="D871" s="1"/>
      <c r="E871" s="1"/>
      <c r="F871" s="1"/>
      <c r="G871" s="1"/>
      <c r="H871" s="1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2" customHeight="1" x14ac:dyDescent="0.2">
      <c r="A872" s="1"/>
      <c r="B872" s="1"/>
      <c r="C872" s="1"/>
      <c r="D872" s="1"/>
      <c r="E872" s="1"/>
      <c r="F872" s="1"/>
      <c r="G872" s="1"/>
      <c r="H872" s="1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2" customHeight="1" x14ac:dyDescent="0.2">
      <c r="A873" s="1"/>
      <c r="B873" s="1"/>
      <c r="C873" s="1"/>
      <c r="D873" s="1"/>
      <c r="E873" s="1"/>
      <c r="F873" s="1"/>
      <c r="G873" s="1"/>
      <c r="H873" s="1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2" customHeight="1" x14ac:dyDescent="0.2">
      <c r="A874" s="1"/>
      <c r="B874" s="1"/>
      <c r="C874" s="1"/>
      <c r="D874" s="1"/>
      <c r="E874" s="1"/>
      <c r="F874" s="1"/>
      <c r="G874" s="1"/>
      <c r="H874" s="1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2" customHeight="1" x14ac:dyDescent="0.2">
      <c r="A875" s="1"/>
      <c r="B875" s="1"/>
      <c r="C875" s="1"/>
      <c r="D875" s="1"/>
      <c r="E875" s="1"/>
      <c r="F875" s="1"/>
      <c r="G875" s="1"/>
      <c r="H875" s="1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2" customHeight="1" x14ac:dyDescent="0.2">
      <c r="A876" s="1"/>
      <c r="B876" s="1"/>
      <c r="C876" s="1"/>
      <c r="D876" s="1"/>
      <c r="E876" s="1"/>
      <c r="F876" s="1"/>
      <c r="G876" s="1"/>
      <c r="H876" s="1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2" customHeight="1" x14ac:dyDescent="0.2">
      <c r="A877" s="1"/>
      <c r="B877" s="1"/>
      <c r="C877" s="1"/>
      <c r="D877" s="1"/>
      <c r="E877" s="1"/>
      <c r="F877" s="1"/>
      <c r="G877" s="1"/>
      <c r="H877" s="1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2" customHeight="1" x14ac:dyDescent="0.2">
      <c r="A878" s="1"/>
      <c r="B878" s="1"/>
      <c r="C878" s="1"/>
      <c r="D878" s="1"/>
      <c r="E878" s="1"/>
      <c r="F878" s="1"/>
      <c r="G878" s="1"/>
      <c r="H878" s="1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2" customHeight="1" x14ac:dyDescent="0.2">
      <c r="A879" s="1"/>
      <c r="B879" s="1"/>
      <c r="C879" s="1"/>
      <c r="D879" s="1"/>
      <c r="E879" s="1"/>
      <c r="F879" s="1"/>
      <c r="G879" s="1"/>
      <c r="H879" s="1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2" customHeight="1" x14ac:dyDescent="0.2">
      <c r="A880" s="1"/>
      <c r="B880" s="1"/>
      <c r="C880" s="1"/>
      <c r="D880" s="1"/>
      <c r="E880" s="1"/>
      <c r="F880" s="1"/>
      <c r="G880" s="1"/>
      <c r="H880" s="1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2" customHeight="1" x14ac:dyDescent="0.2">
      <c r="A881" s="1"/>
      <c r="B881" s="1"/>
      <c r="C881" s="1"/>
      <c r="D881" s="1"/>
      <c r="E881" s="1"/>
      <c r="F881" s="1"/>
      <c r="G881" s="1"/>
      <c r="H881" s="1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2" customHeight="1" x14ac:dyDescent="0.2">
      <c r="A882" s="1"/>
      <c r="B882" s="1"/>
      <c r="C882" s="1"/>
      <c r="D882" s="1"/>
      <c r="E882" s="1"/>
      <c r="F882" s="1"/>
      <c r="G882" s="1"/>
      <c r="H882" s="1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2" customHeight="1" x14ac:dyDescent="0.2">
      <c r="A883" s="1"/>
      <c r="B883" s="1"/>
      <c r="C883" s="1"/>
      <c r="D883" s="1"/>
      <c r="E883" s="1"/>
      <c r="F883" s="1"/>
      <c r="G883" s="1"/>
      <c r="H883" s="1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2" customHeight="1" x14ac:dyDescent="0.2">
      <c r="A884" s="1"/>
      <c r="B884" s="1"/>
      <c r="C884" s="1"/>
      <c r="D884" s="1"/>
      <c r="E884" s="1"/>
      <c r="F884" s="1"/>
      <c r="G884" s="1"/>
      <c r="H884" s="1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2" customHeight="1" x14ac:dyDescent="0.2">
      <c r="A885" s="1"/>
      <c r="B885" s="1"/>
      <c r="C885" s="1"/>
      <c r="D885" s="1"/>
      <c r="E885" s="1"/>
      <c r="F885" s="1"/>
      <c r="G885" s="1"/>
      <c r="H885" s="1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2" customHeight="1" x14ac:dyDescent="0.2">
      <c r="A886" s="1"/>
      <c r="B886" s="1"/>
      <c r="C886" s="1"/>
      <c r="D886" s="1"/>
      <c r="E886" s="1"/>
      <c r="F886" s="1"/>
      <c r="G886" s="1"/>
      <c r="H886" s="1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2" customHeight="1" x14ac:dyDescent="0.2">
      <c r="A887" s="1"/>
      <c r="B887" s="1"/>
      <c r="C887" s="1"/>
      <c r="D887" s="1"/>
      <c r="E887" s="1"/>
      <c r="F887" s="1"/>
      <c r="G887" s="1"/>
      <c r="H887" s="1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2" customHeight="1" x14ac:dyDescent="0.2">
      <c r="A888" s="1"/>
      <c r="B888" s="1"/>
      <c r="C888" s="1"/>
      <c r="D888" s="1"/>
      <c r="E888" s="1"/>
      <c r="F888" s="1"/>
      <c r="G888" s="1"/>
      <c r="H888" s="1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2" customHeight="1" x14ac:dyDescent="0.2">
      <c r="A889" s="1"/>
      <c r="B889" s="1"/>
      <c r="C889" s="1"/>
      <c r="D889" s="1"/>
      <c r="E889" s="1"/>
      <c r="F889" s="1"/>
      <c r="G889" s="1"/>
      <c r="H889" s="1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2" customHeight="1" x14ac:dyDescent="0.2">
      <c r="A890" s="1"/>
      <c r="B890" s="1"/>
      <c r="C890" s="1"/>
      <c r="D890" s="1"/>
      <c r="E890" s="1"/>
      <c r="F890" s="1"/>
      <c r="G890" s="1"/>
      <c r="H890" s="1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2" customHeight="1" x14ac:dyDescent="0.2">
      <c r="A891" s="1"/>
      <c r="B891" s="1"/>
      <c r="C891" s="1"/>
      <c r="D891" s="1"/>
      <c r="E891" s="1"/>
      <c r="F891" s="1"/>
      <c r="G891" s="1"/>
      <c r="H891" s="1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2" customHeight="1" x14ac:dyDescent="0.2">
      <c r="A892" s="1"/>
      <c r="B892" s="1"/>
      <c r="C892" s="1"/>
      <c r="D892" s="1"/>
      <c r="E892" s="1"/>
      <c r="F892" s="1"/>
      <c r="G892" s="1"/>
      <c r="H892" s="1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2" customHeight="1" x14ac:dyDescent="0.2">
      <c r="A893" s="1"/>
      <c r="B893" s="1"/>
      <c r="C893" s="1"/>
      <c r="D893" s="1"/>
      <c r="E893" s="1"/>
      <c r="F893" s="1"/>
      <c r="G893" s="1"/>
      <c r="H893" s="1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2" customHeight="1" x14ac:dyDescent="0.2">
      <c r="A894" s="1"/>
      <c r="B894" s="1"/>
      <c r="C894" s="1"/>
      <c r="D894" s="1"/>
      <c r="E894" s="1"/>
      <c r="F894" s="1"/>
      <c r="G894" s="1"/>
      <c r="H894" s="1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2" customHeight="1" x14ac:dyDescent="0.2">
      <c r="A895" s="1"/>
      <c r="B895" s="1"/>
      <c r="C895" s="1"/>
      <c r="D895" s="1"/>
      <c r="E895" s="1"/>
      <c r="F895" s="1"/>
      <c r="G895" s="1"/>
      <c r="H895" s="1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2" customHeight="1" x14ac:dyDescent="0.2">
      <c r="A896" s="1"/>
      <c r="B896" s="1"/>
      <c r="C896" s="1"/>
      <c r="D896" s="1"/>
      <c r="E896" s="1"/>
      <c r="F896" s="1"/>
      <c r="G896" s="1"/>
      <c r="H896" s="1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2" customHeight="1" x14ac:dyDescent="0.2">
      <c r="A897" s="1"/>
      <c r="B897" s="1"/>
      <c r="C897" s="1"/>
      <c r="D897" s="1"/>
      <c r="E897" s="1"/>
      <c r="F897" s="1"/>
      <c r="G897" s="1"/>
      <c r="H897" s="1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2" customHeight="1" x14ac:dyDescent="0.2">
      <c r="A898" s="1"/>
      <c r="B898" s="1"/>
      <c r="C898" s="1"/>
      <c r="D898" s="1"/>
      <c r="E898" s="1"/>
      <c r="F898" s="1"/>
      <c r="G898" s="1"/>
      <c r="H898" s="1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2" customHeight="1" x14ac:dyDescent="0.2">
      <c r="A899" s="1"/>
      <c r="B899" s="1"/>
      <c r="C899" s="1"/>
      <c r="D899" s="1"/>
      <c r="E899" s="1"/>
      <c r="F899" s="1"/>
      <c r="G899" s="1"/>
      <c r="H899" s="1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2" customHeight="1" x14ac:dyDescent="0.2">
      <c r="A900" s="1"/>
      <c r="B900" s="1"/>
      <c r="C900" s="1"/>
      <c r="D900" s="1"/>
      <c r="E900" s="1"/>
      <c r="F900" s="1"/>
      <c r="G900" s="1"/>
      <c r="H900" s="1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2" customHeight="1" x14ac:dyDescent="0.2">
      <c r="A901" s="1"/>
      <c r="B901" s="1"/>
      <c r="C901" s="1"/>
      <c r="D901" s="1"/>
      <c r="E901" s="1"/>
      <c r="F901" s="1"/>
      <c r="G901" s="1"/>
      <c r="H901" s="1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2" customHeight="1" x14ac:dyDescent="0.2">
      <c r="A902" s="1"/>
      <c r="B902" s="1"/>
      <c r="C902" s="1"/>
      <c r="D902" s="1"/>
      <c r="E902" s="1"/>
      <c r="F902" s="1"/>
      <c r="G902" s="1"/>
      <c r="H902" s="1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2" customHeight="1" x14ac:dyDescent="0.2">
      <c r="A903" s="1"/>
      <c r="B903" s="1"/>
      <c r="C903" s="1"/>
      <c r="D903" s="1"/>
      <c r="E903" s="1"/>
      <c r="F903" s="1"/>
      <c r="G903" s="1"/>
      <c r="H903" s="1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2" customHeight="1" x14ac:dyDescent="0.2">
      <c r="A904" s="1"/>
      <c r="B904" s="1"/>
      <c r="C904" s="1"/>
      <c r="D904" s="1"/>
      <c r="E904" s="1"/>
      <c r="F904" s="1"/>
      <c r="G904" s="1"/>
      <c r="H904" s="1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2" customHeight="1" x14ac:dyDescent="0.2">
      <c r="A905" s="1"/>
      <c r="B905" s="1"/>
      <c r="C905" s="1"/>
      <c r="D905" s="1"/>
      <c r="E905" s="1"/>
      <c r="F905" s="1"/>
      <c r="G905" s="1"/>
      <c r="H905" s="1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2" customHeight="1" x14ac:dyDescent="0.2">
      <c r="A906" s="1"/>
      <c r="B906" s="1"/>
      <c r="C906" s="1"/>
      <c r="D906" s="1"/>
      <c r="E906" s="1"/>
      <c r="F906" s="1"/>
      <c r="G906" s="1"/>
      <c r="H906" s="1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2" customHeight="1" x14ac:dyDescent="0.2">
      <c r="A907" s="1"/>
      <c r="B907" s="1"/>
      <c r="C907" s="1"/>
      <c r="D907" s="1"/>
      <c r="E907" s="1"/>
      <c r="F907" s="1"/>
      <c r="G907" s="1"/>
      <c r="H907" s="1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2" customHeight="1" x14ac:dyDescent="0.2">
      <c r="A908" s="1"/>
      <c r="B908" s="1"/>
      <c r="C908" s="1"/>
      <c r="D908" s="1"/>
      <c r="E908" s="1"/>
      <c r="F908" s="1"/>
      <c r="G908" s="1"/>
      <c r="H908" s="1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2" customHeight="1" x14ac:dyDescent="0.2">
      <c r="A909" s="1"/>
      <c r="B909" s="1"/>
      <c r="C909" s="1"/>
      <c r="D909" s="1"/>
      <c r="E909" s="1"/>
      <c r="F909" s="1"/>
      <c r="G909" s="1"/>
      <c r="H909" s="1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2" customHeight="1" x14ac:dyDescent="0.2">
      <c r="A910" s="1"/>
      <c r="B910" s="1"/>
      <c r="C910" s="1"/>
      <c r="D910" s="1"/>
      <c r="E910" s="1"/>
      <c r="F910" s="1"/>
      <c r="G910" s="1"/>
      <c r="H910" s="1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2" customHeight="1" x14ac:dyDescent="0.2">
      <c r="A911" s="1"/>
      <c r="B911" s="1"/>
      <c r="C911" s="1"/>
      <c r="D911" s="1"/>
      <c r="E911" s="1"/>
      <c r="F911" s="1"/>
      <c r="G911" s="1"/>
      <c r="H911" s="1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2" customHeight="1" x14ac:dyDescent="0.2">
      <c r="A912" s="1"/>
      <c r="B912" s="1"/>
      <c r="C912" s="1"/>
      <c r="D912" s="1"/>
      <c r="E912" s="1"/>
      <c r="F912" s="1"/>
      <c r="G912" s="1"/>
      <c r="H912" s="1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2" customHeight="1" x14ac:dyDescent="0.2">
      <c r="A913" s="1"/>
      <c r="B913" s="1"/>
      <c r="C913" s="1"/>
      <c r="D913" s="1"/>
      <c r="E913" s="1"/>
      <c r="F913" s="1"/>
      <c r="G913" s="1"/>
      <c r="H913" s="1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2" customHeight="1" x14ac:dyDescent="0.2">
      <c r="A914" s="1"/>
      <c r="B914" s="1"/>
      <c r="C914" s="1"/>
      <c r="D914" s="1"/>
      <c r="E914" s="1"/>
      <c r="F914" s="1"/>
      <c r="G914" s="1"/>
      <c r="H914" s="1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2" customHeight="1" x14ac:dyDescent="0.2">
      <c r="A915" s="1"/>
      <c r="B915" s="1"/>
      <c r="C915" s="1"/>
      <c r="D915" s="1"/>
      <c r="E915" s="1"/>
      <c r="F915" s="1"/>
      <c r="G915" s="1"/>
      <c r="H915" s="1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2" customHeight="1" x14ac:dyDescent="0.2">
      <c r="A916" s="1"/>
      <c r="B916" s="1"/>
      <c r="C916" s="1"/>
      <c r="D916" s="1"/>
      <c r="E916" s="1"/>
      <c r="F916" s="1"/>
      <c r="G916" s="1"/>
      <c r="H916" s="1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2" customHeight="1" x14ac:dyDescent="0.2">
      <c r="A917" s="1"/>
      <c r="B917" s="1"/>
      <c r="C917" s="1"/>
      <c r="D917" s="1"/>
      <c r="E917" s="1"/>
      <c r="F917" s="1"/>
      <c r="G917" s="1"/>
      <c r="H917" s="1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2" customHeight="1" x14ac:dyDescent="0.2">
      <c r="A918" s="1"/>
      <c r="B918" s="1"/>
      <c r="C918" s="1"/>
      <c r="D918" s="1"/>
      <c r="E918" s="1"/>
      <c r="F918" s="1"/>
      <c r="G918" s="1"/>
      <c r="H918" s="1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2" customHeight="1" x14ac:dyDescent="0.2">
      <c r="A919" s="1"/>
      <c r="B919" s="1"/>
      <c r="C919" s="1"/>
      <c r="D919" s="1"/>
      <c r="E919" s="1"/>
      <c r="F919" s="1"/>
      <c r="G919" s="1"/>
      <c r="H919" s="1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2" customHeight="1" x14ac:dyDescent="0.2">
      <c r="A920" s="1"/>
      <c r="B920" s="1"/>
      <c r="C920" s="1"/>
      <c r="D920" s="1"/>
      <c r="E920" s="1"/>
      <c r="F920" s="1"/>
      <c r="G920" s="1"/>
      <c r="H920" s="1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2" customHeight="1" x14ac:dyDescent="0.2">
      <c r="A921" s="1"/>
      <c r="B921" s="1"/>
      <c r="C921" s="1"/>
      <c r="D921" s="1"/>
      <c r="E921" s="1"/>
      <c r="F921" s="1"/>
      <c r="G921" s="1"/>
      <c r="H921" s="1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2" customHeight="1" x14ac:dyDescent="0.2">
      <c r="A922" s="1"/>
      <c r="B922" s="1"/>
      <c r="C922" s="1"/>
      <c r="D922" s="1"/>
      <c r="E922" s="1"/>
      <c r="F922" s="1"/>
      <c r="G922" s="1"/>
      <c r="H922" s="1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2" customHeight="1" x14ac:dyDescent="0.2">
      <c r="A923" s="1"/>
      <c r="B923" s="1"/>
      <c r="C923" s="1"/>
      <c r="D923" s="1"/>
      <c r="E923" s="1"/>
      <c r="F923" s="1"/>
      <c r="G923" s="1"/>
      <c r="H923" s="1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2" customHeight="1" x14ac:dyDescent="0.2">
      <c r="A924" s="1"/>
      <c r="B924" s="1"/>
      <c r="C924" s="1"/>
      <c r="D924" s="1"/>
      <c r="E924" s="1"/>
      <c r="F924" s="1"/>
      <c r="G924" s="1"/>
      <c r="H924" s="1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2" customHeight="1" x14ac:dyDescent="0.2">
      <c r="A925" s="1"/>
      <c r="B925" s="1"/>
      <c r="C925" s="1"/>
      <c r="D925" s="1"/>
      <c r="E925" s="1"/>
      <c r="F925" s="1"/>
      <c r="G925" s="1"/>
      <c r="H925" s="1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2" customHeight="1" x14ac:dyDescent="0.2">
      <c r="A926" s="1"/>
      <c r="B926" s="1"/>
      <c r="C926" s="1"/>
      <c r="D926" s="1"/>
      <c r="E926" s="1"/>
      <c r="F926" s="1"/>
      <c r="G926" s="1"/>
      <c r="H926" s="1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2" customHeight="1" x14ac:dyDescent="0.2">
      <c r="A927" s="1"/>
      <c r="B927" s="1"/>
      <c r="C927" s="1"/>
      <c r="D927" s="1"/>
      <c r="E927" s="1"/>
      <c r="F927" s="1"/>
      <c r="G927" s="1"/>
      <c r="H927" s="1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2" customHeight="1" x14ac:dyDescent="0.2">
      <c r="A928" s="1"/>
      <c r="B928" s="1"/>
      <c r="C928" s="1"/>
      <c r="D928" s="1"/>
      <c r="E928" s="1"/>
      <c r="F928" s="1"/>
      <c r="G928" s="1"/>
      <c r="H928" s="1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2" customHeight="1" x14ac:dyDescent="0.2">
      <c r="A929" s="1"/>
      <c r="B929" s="1"/>
      <c r="C929" s="1"/>
      <c r="D929" s="1"/>
      <c r="E929" s="1"/>
      <c r="F929" s="1"/>
      <c r="G929" s="1"/>
      <c r="H929" s="1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2" customHeight="1" x14ac:dyDescent="0.2">
      <c r="A930" s="1"/>
      <c r="B930" s="1"/>
      <c r="C930" s="1"/>
      <c r="D930" s="1"/>
      <c r="E930" s="1"/>
      <c r="F930" s="1"/>
      <c r="G930" s="1"/>
      <c r="H930" s="1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2" customHeight="1" x14ac:dyDescent="0.2">
      <c r="A931" s="1"/>
      <c r="B931" s="1"/>
      <c r="C931" s="1"/>
      <c r="D931" s="1"/>
      <c r="E931" s="1"/>
      <c r="F931" s="1"/>
      <c r="G931" s="1"/>
      <c r="H931" s="1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2" customHeight="1" x14ac:dyDescent="0.2">
      <c r="A932" s="1"/>
      <c r="B932" s="1"/>
      <c r="C932" s="1"/>
      <c r="D932" s="1"/>
      <c r="E932" s="1"/>
      <c r="F932" s="1"/>
      <c r="G932" s="1"/>
      <c r="H932" s="1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2" customHeight="1" x14ac:dyDescent="0.2">
      <c r="A933" s="1"/>
      <c r="B933" s="1"/>
      <c r="C933" s="1"/>
      <c r="D933" s="1"/>
      <c r="E933" s="1"/>
      <c r="F933" s="1"/>
      <c r="G933" s="1"/>
      <c r="H933" s="1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2" customHeight="1" x14ac:dyDescent="0.2">
      <c r="A934" s="1"/>
      <c r="B934" s="1"/>
      <c r="C934" s="1"/>
      <c r="D934" s="1"/>
      <c r="E934" s="1"/>
      <c r="F934" s="1"/>
      <c r="G934" s="1"/>
      <c r="H934" s="1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2" customHeight="1" x14ac:dyDescent="0.2">
      <c r="A935" s="1"/>
      <c r="B935" s="1"/>
      <c r="C935" s="1"/>
      <c r="D935" s="1"/>
      <c r="E935" s="1"/>
      <c r="F935" s="1"/>
      <c r="G935" s="1"/>
      <c r="H935" s="1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2" customHeight="1" x14ac:dyDescent="0.2">
      <c r="A936" s="1"/>
      <c r="B936" s="1"/>
      <c r="C936" s="1"/>
      <c r="D936" s="1"/>
      <c r="E936" s="1"/>
      <c r="F936" s="1"/>
      <c r="G936" s="1"/>
      <c r="H936" s="1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2" customHeight="1" x14ac:dyDescent="0.2">
      <c r="A937" s="1"/>
      <c r="B937" s="1"/>
      <c r="C937" s="1"/>
      <c r="D937" s="1"/>
      <c r="E937" s="1"/>
      <c r="F937" s="1"/>
      <c r="G937" s="1"/>
      <c r="H937" s="1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2" customHeight="1" x14ac:dyDescent="0.2">
      <c r="A938" s="1"/>
      <c r="B938" s="1"/>
      <c r="C938" s="1"/>
      <c r="D938" s="1"/>
      <c r="E938" s="1"/>
      <c r="F938" s="1"/>
      <c r="G938" s="1"/>
      <c r="H938" s="1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2" customHeight="1" x14ac:dyDescent="0.2">
      <c r="A939" s="1"/>
      <c r="B939" s="1"/>
      <c r="C939" s="1"/>
      <c r="D939" s="1"/>
      <c r="E939" s="1"/>
      <c r="F939" s="1"/>
      <c r="G939" s="1"/>
      <c r="H939" s="1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2" customHeight="1" x14ac:dyDescent="0.2">
      <c r="A940" s="1"/>
      <c r="B940" s="1"/>
      <c r="C940" s="1"/>
      <c r="D940" s="1"/>
      <c r="E940" s="1"/>
      <c r="F940" s="1"/>
      <c r="G940" s="1"/>
      <c r="H940" s="1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2" customHeight="1" x14ac:dyDescent="0.2">
      <c r="A941" s="1"/>
      <c r="B941" s="1"/>
      <c r="C941" s="1"/>
      <c r="D941" s="1"/>
      <c r="E941" s="1"/>
      <c r="F941" s="1"/>
      <c r="G941" s="1"/>
      <c r="H941" s="1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2" customHeight="1" x14ac:dyDescent="0.2">
      <c r="A942" s="1"/>
      <c r="B942" s="1"/>
      <c r="C942" s="1"/>
      <c r="D942" s="1"/>
      <c r="E942" s="1"/>
      <c r="F942" s="1"/>
      <c r="G942" s="1"/>
      <c r="H942" s="1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2" customHeight="1" x14ac:dyDescent="0.2">
      <c r="A943" s="1"/>
      <c r="B943" s="1"/>
      <c r="C943" s="1"/>
      <c r="D943" s="1"/>
      <c r="E943" s="1"/>
      <c r="F943" s="1"/>
      <c r="G943" s="1"/>
      <c r="H943" s="1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2" customHeight="1" x14ac:dyDescent="0.2">
      <c r="A944" s="1"/>
      <c r="B944" s="1"/>
      <c r="C944" s="1"/>
      <c r="D944" s="1"/>
      <c r="E944" s="1"/>
      <c r="F944" s="1"/>
      <c r="G944" s="1"/>
      <c r="H944" s="1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2" customHeight="1" x14ac:dyDescent="0.2">
      <c r="A945" s="1"/>
      <c r="B945" s="1"/>
      <c r="C945" s="1"/>
      <c r="D945" s="1"/>
      <c r="E945" s="1"/>
      <c r="F945" s="1"/>
      <c r="G945" s="1"/>
      <c r="H945" s="1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2" customHeight="1" x14ac:dyDescent="0.2">
      <c r="A946" s="1"/>
      <c r="B946" s="1"/>
      <c r="C946" s="1"/>
      <c r="D946" s="1"/>
      <c r="E946" s="1"/>
      <c r="F946" s="1"/>
      <c r="G946" s="1"/>
      <c r="H946" s="1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2" customHeight="1" x14ac:dyDescent="0.2">
      <c r="A947" s="1"/>
      <c r="B947" s="1"/>
      <c r="C947" s="1"/>
      <c r="D947" s="1"/>
      <c r="E947" s="1"/>
      <c r="F947" s="1"/>
      <c r="G947" s="1"/>
      <c r="H947" s="1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2" customHeight="1" x14ac:dyDescent="0.2">
      <c r="A948" s="1"/>
      <c r="B948" s="1"/>
      <c r="C948" s="1"/>
      <c r="D948" s="1"/>
      <c r="E948" s="1"/>
      <c r="F948" s="1"/>
      <c r="G948" s="1"/>
      <c r="H948" s="1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2" customHeight="1" x14ac:dyDescent="0.2">
      <c r="A949" s="1"/>
      <c r="B949" s="1"/>
      <c r="C949" s="1"/>
      <c r="D949" s="1"/>
      <c r="E949" s="1"/>
      <c r="F949" s="1"/>
      <c r="G949" s="1"/>
      <c r="H949" s="1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2" customHeight="1" x14ac:dyDescent="0.2">
      <c r="A950" s="1"/>
      <c r="B950" s="1"/>
      <c r="C950" s="1"/>
      <c r="D950" s="1"/>
      <c r="E950" s="1"/>
      <c r="F950" s="1"/>
      <c r="G950" s="1"/>
      <c r="H950" s="1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2" customHeight="1" x14ac:dyDescent="0.2">
      <c r="A951" s="1"/>
      <c r="B951" s="1"/>
      <c r="C951" s="1"/>
      <c r="D951" s="1"/>
      <c r="E951" s="1"/>
      <c r="F951" s="1"/>
      <c r="G951" s="1"/>
      <c r="H951" s="1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2" customHeight="1" x14ac:dyDescent="0.2">
      <c r="A952" s="1"/>
      <c r="B952" s="1"/>
      <c r="C952" s="1"/>
      <c r="D952" s="1"/>
      <c r="E952" s="1"/>
      <c r="F952" s="1"/>
      <c r="G952" s="1"/>
      <c r="H952" s="1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2" customHeight="1" x14ac:dyDescent="0.2">
      <c r="A953" s="1"/>
      <c r="B953" s="1"/>
      <c r="C953" s="1"/>
      <c r="D953" s="1"/>
      <c r="E953" s="1"/>
      <c r="F953" s="1"/>
      <c r="G953" s="1"/>
      <c r="H953" s="1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2" customHeight="1" x14ac:dyDescent="0.2">
      <c r="A954" s="1"/>
      <c r="B954" s="1"/>
      <c r="C954" s="1"/>
      <c r="D954" s="1"/>
      <c r="E954" s="1"/>
      <c r="F954" s="1"/>
      <c r="G954" s="1"/>
      <c r="H954" s="1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2" customHeight="1" x14ac:dyDescent="0.2">
      <c r="A955" s="1"/>
      <c r="B955" s="1"/>
      <c r="C955" s="1"/>
      <c r="D955" s="1"/>
      <c r="E955" s="1"/>
      <c r="F955" s="1"/>
      <c r="G955" s="1"/>
      <c r="H955" s="1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2" customHeight="1" x14ac:dyDescent="0.2">
      <c r="A956" s="1"/>
      <c r="B956" s="1"/>
      <c r="C956" s="1"/>
      <c r="D956" s="1"/>
      <c r="E956" s="1"/>
      <c r="F956" s="1"/>
      <c r="G956" s="1"/>
      <c r="H956" s="1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2" customHeight="1" x14ac:dyDescent="0.2">
      <c r="A957" s="1"/>
      <c r="B957" s="1"/>
      <c r="C957" s="1"/>
      <c r="D957" s="1"/>
      <c r="E957" s="1"/>
      <c r="F957" s="1"/>
      <c r="G957" s="1"/>
      <c r="H957" s="1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2" customHeight="1" x14ac:dyDescent="0.2">
      <c r="A958" s="1"/>
      <c r="B958" s="1"/>
      <c r="C958" s="1"/>
      <c r="D958" s="1"/>
      <c r="E958" s="1"/>
      <c r="F958" s="1"/>
      <c r="G958" s="1"/>
      <c r="H958" s="1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2" customHeight="1" x14ac:dyDescent="0.2">
      <c r="A959" s="1"/>
      <c r="B959" s="1"/>
      <c r="C959" s="1"/>
      <c r="D959" s="1"/>
      <c r="E959" s="1"/>
      <c r="F959" s="1"/>
      <c r="G959" s="1"/>
      <c r="H959" s="1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2" customHeight="1" x14ac:dyDescent="0.2">
      <c r="A960" s="1"/>
      <c r="B960" s="1"/>
      <c r="C960" s="1"/>
      <c r="D960" s="1"/>
      <c r="E960" s="1"/>
      <c r="F960" s="1"/>
      <c r="G960" s="1"/>
      <c r="H960" s="1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2" customHeight="1" x14ac:dyDescent="0.2">
      <c r="A961" s="1"/>
      <c r="B961" s="1"/>
      <c r="C961" s="1"/>
      <c r="D961" s="1"/>
      <c r="E961" s="1"/>
      <c r="F961" s="1"/>
      <c r="G961" s="1"/>
      <c r="H961" s="1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2" customHeight="1" x14ac:dyDescent="0.2">
      <c r="A962" s="1"/>
      <c r="B962" s="1"/>
      <c r="C962" s="1"/>
      <c r="D962" s="1"/>
      <c r="E962" s="1"/>
      <c r="F962" s="1"/>
      <c r="G962" s="1"/>
      <c r="H962" s="1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2" customHeight="1" x14ac:dyDescent="0.2">
      <c r="A963" s="1"/>
      <c r="B963" s="1"/>
      <c r="C963" s="1"/>
      <c r="D963" s="1"/>
      <c r="E963" s="1"/>
      <c r="F963" s="1"/>
      <c r="G963" s="1"/>
      <c r="H963" s="1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2" customHeight="1" x14ac:dyDescent="0.2">
      <c r="A964" s="1"/>
      <c r="B964" s="1"/>
      <c r="C964" s="1"/>
      <c r="D964" s="1"/>
      <c r="E964" s="1"/>
      <c r="F964" s="1"/>
      <c r="G964" s="1"/>
      <c r="H964" s="1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2" customHeight="1" x14ac:dyDescent="0.2">
      <c r="A965" s="1"/>
      <c r="B965" s="1"/>
      <c r="C965" s="1"/>
      <c r="D965" s="1"/>
      <c r="E965" s="1"/>
      <c r="F965" s="1"/>
      <c r="G965" s="1"/>
      <c r="H965" s="1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2" customHeight="1" x14ac:dyDescent="0.2">
      <c r="A966" s="1"/>
      <c r="B966" s="1"/>
      <c r="C966" s="1"/>
      <c r="D966" s="1"/>
      <c r="E966" s="1"/>
      <c r="F966" s="1"/>
      <c r="G966" s="1"/>
      <c r="H966" s="1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2" customHeight="1" x14ac:dyDescent="0.2">
      <c r="A967" s="1"/>
      <c r="B967" s="1"/>
      <c r="C967" s="1"/>
      <c r="D967" s="1"/>
      <c r="E967" s="1"/>
      <c r="F967" s="1"/>
      <c r="G967" s="1"/>
      <c r="H967" s="1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2" customHeight="1" x14ac:dyDescent="0.2">
      <c r="A968" s="1"/>
      <c r="B968" s="1"/>
      <c r="C968" s="1"/>
      <c r="D968" s="1"/>
      <c r="E968" s="1"/>
      <c r="F968" s="1"/>
      <c r="G968" s="1"/>
      <c r="H968" s="1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2" customHeight="1" x14ac:dyDescent="0.2">
      <c r="A969" s="1"/>
      <c r="B969" s="1"/>
      <c r="C969" s="1"/>
      <c r="D969" s="1"/>
      <c r="E969" s="1"/>
      <c r="F969" s="1"/>
      <c r="G969" s="1"/>
      <c r="H969" s="1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2" customHeight="1" x14ac:dyDescent="0.2">
      <c r="A970" s="1"/>
      <c r="B970" s="1"/>
      <c r="C970" s="1"/>
      <c r="D970" s="1"/>
      <c r="E970" s="1"/>
      <c r="F970" s="1"/>
      <c r="G970" s="1"/>
      <c r="H970" s="1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2" customHeight="1" x14ac:dyDescent="0.2">
      <c r="A971" s="1"/>
      <c r="B971" s="1"/>
      <c r="C971" s="1"/>
      <c r="D971" s="1"/>
      <c r="E971" s="1"/>
      <c r="F971" s="1"/>
      <c r="G971" s="1"/>
      <c r="H971" s="1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2" customHeight="1" x14ac:dyDescent="0.2">
      <c r="A972" s="1"/>
      <c r="B972" s="1"/>
      <c r="C972" s="1"/>
      <c r="D972" s="1"/>
      <c r="E972" s="1"/>
      <c r="F972" s="1"/>
      <c r="G972" s="1"/>
      <c r="H972" s="1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2" customHeight="1" x14ac:dyDescent="0.2">
      <c r="A973" s="1"/>
      <c r="B973" s="1"/>
      <c r="C973" s="1"/>
      <c r="D973" s="1"/>
      <c r="E973" s="1"/>
      <c r="F973" s="1"/>
      <c r="G973" s="1"/>
      <c r="H973" s="1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2" customHeight="1" x14ac:dyDescent="0.2">
      <c r="A974" s="1"/>
      <c r="B974" s="1"/>
      <c r="C974" s="1"/>
      <c r="D974" s="1"/>
      <c r="E974" s="1"/>
      <c r="F974" s="1"/>
      <c r="G974" s="1"/>
      <c r="H974" s="1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2" customHeight="1" x14ac:dyDescent="0.2">
      <c r="A975" s="1"/>
      <c r="B975" s="1"/>
      <c r="C975" s="1"/>
      <c r="D975" s="1"/>
      <c r="E975" s="1"/>
      <c r="F975" s="1"/>
      <c r="G975" s="1"/>
      <c r="H975" s="1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2" customHeight="1" x14ac:dyDescent="0.2">
      <c r="A976" s="1"/>
      <c r="B976" s="1"/>
      <c r="C976" s="1"/>
      <c r="D976" s="1"/>
      <c r="E976" s="1"/>
      <c r="F976" s="1"/>
      <c r="G976" s="1"/>
      <c r="H976" s="1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2" customHeight="1" x14ac:dyDescent="0.2">
      <c r="A977" s="1"/>
      <c r="B977" s="1"/>
      <c r="C977" s="1"/>
      <c r="D977" s="1"/>
      <c r="E977" s="1"/>
      <c r="F977" s="1"/>
      <c r="G977" s="1"/>
      <c r="H977" s="1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2" customHeight="1" x14ac:dyDescent="0.2">
      <c r="A978" s="1"/>
      <c r="B978" s="1"/>
      <c r="C978" s="1"/>
      <c r="D978" s="1"/>
      <c r="E978" s="1"/>
      <c r="F978" s="1"/>
      <c r="G978" s="1"/>
      <c r="H978" s="1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2" customHeight="1" x14ac:dyDescent="0.2">
      <c r="A979" s="1"/>
      <c r="B979" s="1"/>
      <c r="C979" s="1"/>
      <c r="D979" s="1"/>
      <c r="E979" s="1"/>
      <c r="F979" s="1"/>
      <c r="G979" s="1"/>
      <c r="H979" s="1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2" customHeight="1" x14ac:dyDescent="0.2">
      <c r="A980" s="1"/>
      <c r="B980" s="1"/>
      <c r="C980" s="1"/>
      <c r="D980" s="1"/>
      <c r="E980" s="1"/>
      <c r="F980" s="1"/>
      <c r="G980" s="1"/>
      <c r="H980" s="1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2" customHeight="1" x14ac:dyDescent="0.2">
      <c r="A981" s="1"/>
      <c r="B981" s="1"/>
      <c r="C981" s="1"/>
      <c r="D981" s="1"/>
      <c r="E981" s="1"/>
      <c r="F981" s="1"/>
      <c r="G981" s="1"/>
      <c r="H981" s="1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2" customHeight="1" x14ac:dyDescent="0.2">
      <c r="A982" s="1"/>
      <c r="B982" s="1"/>
      <c r="C982" s="1"/>
      <c r="D982" s="1"/>
      <c r="E982" s="1"/>
      <c r="F982" s="1"/>
      <c r="G982" s="1"/>
      <c r="H982" s="1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2" customHeight="1" x14ac:dyDescent="0.2">
      <c r="A983" s="1"/>
      <c r="B983" s="1"/>
      <c r="C983" s="1"/>
      <c r="D983" s="1"/>
      <c r="E983" s="1"/>
      <c r="F983" s="1"/>
      <c r="G983" s="1"/>
      <c r="H983" s="1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2" customHeight="1" x14ac:dyDescent="0.2">
      <c r="A984" s="1"/>
      <c r="B984" s="1"/>
      <c r="C984" s="1"/>
      <c r="D984" s="1"/>
      <c r="E984" s="1"/>
      <c r="F984" s="1"/>
      <c r="G984" s="1"/>
      <c r="H984" s="1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2" customHeight="1" x14ac:dyDescent="0.2">
      <c r="A985" s="1"/>
      <c r="B985" s="1"/>
      <c r="C985" s="1"/>
      <c r="D985" s="1"/>
      <c r="E985" s="1"/>
      <c r="F985" s="1"/>
      <c r="G985" s="1"/>
      <c r="H985" s="1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2" customHeight="1" x14ac:dyDescent="0.2">
      <c r="A986" s="1"/>
      <c r="B986" s="1"/>
      <c r="C986" s="1"/>
      <c r="D986" s="1"/>
      <c r="E986" s="1"/>
      <c r="F986" s="1"/>
      <c r="G986" s="1"/>
      <c r="H986" s="1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2" customHeight="1" x14ac:dyDescent="0.2">
      <c r="A987" s="1"/>
      <c r="B987" s="1"/>
      <c r="C987" s="1"/>
      <c r="D987" s="1"/>
      <c r="E987" s="1"/>
      <c r="F987" s="1"/>
      <c r="G987" s="1"/>
      <c r="H987" s="1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2" customHeight="1" x14ac:dyDescent="0.2">
      <c r="A988" s="1"/>
      <c r="B988" s="1"/>
      <c r="C988" s="1"/>
      <c r="D988" s="1"/>
      <c r="E988" s="1"/>
      <c r="F988" s="1"/>
      <c r="G988" s="1"/>
      <c r="H988" s="1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2" customHeight="1" x14ac:dyDescent="0.2">
      <c r="A989" s="1"/>
      <c r="B989" s="1"/>
      <c r="C989" s="1"/>
      <c r="D989" s="1"/>
      <c r="E989" s="1"/>
      <c r="F989" s="1"/>
      <c r="G989" s="1"/>
      <c r="H989" s="1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2" customHeight="1" x14ac:dyDescent="0.2">
      <c r="A990" s="1"/>
      <c r="B990" s="1"/>
      <c r="C990" s="1"/>
      <c r="D990" s="1"/>
      <c r="E990" s="1"/>
      <c r="F990" s="1"/>
      <c r="G990" s="1"/>
      <c r="H990" s="1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2" customHeight="1" x14ac:dyDescent="0.2">
      <c r="A991" s="1"/>
      <c r="B991" s="1"/>
      <c r="C991" s="1"/>
      <c r="D991" s="1"/>
      <c r="E991" s="1"/>
      <c r="F991" s="1"/>
      <c r="G991" s="1"/>
      <c r="H991" s="1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2" customHeight="1" x14ac:dyDescent="0.2">
      <c r="A992" s="1"/>
      <c r="B992" s="1"/>
      <c r="C992" s="1"/>
      <c r="D992" s="1"/>
      <c r="E992" s="1"/>
      <c r="F992" s="1"/>
      <c r="G992" s="1"/>
      <c r="H992" s="1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2" customHeight="1" x14ac:dyDescent="0.2">
      <c r="A993" s="1"/>
      <c r="B993" s="1"/>
      <c r="C993" s="1"/>
      <c r="D993" s="1"/>
      <c r="E993" s="1"/>
      <c r="F993" s="1"/>
      <c r="G993" s="1"/>
      <c r="H993" s="1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2" customHeight="1" x14ac:dyDescent="0.2">
      <c r="A994" s="1"/>
      <c r="B994" s="1"/>
      <c r="C994" s="1"/>
      <c r="D994" s="1"/>
      <c r="E994" s="1"/>
      <c r="F994" s="1"/>
      <c r="G994" s="1"/>
      <c r="H994" s="1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2" customHeight="1" x14ac:dyDescent="0.2">
      <c r="A995" s="1"/>
      <c r="B995" s="1"/>
      <c r="C995" s="1"/>
      <c r="D995" s="1"/>
      <c r="E995" s="1"/>
      <c r="F995" s="1"/>
      <c r="G995" s="1"/>
      <c r="H995" s="1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2" customHeight="1" x14ac:dyDescent="0.2">
      <c r="A996" s="1"/>
      <c r="B996" s="1"/>
      <c r="C996" s="1"/>
      <c r="D996" s="1"/>
      <c r="E996" s="1"/>
      <c r="F996" s="1"/>
      <c r="G996" s="1"/>
      <c r="H996" s="1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2" customHeight="1" x14ac:dyDescent="0.2">
      <c r="A997" s="1"/>
      <c r="B997" s="1"/>
      <c r="C997" s="1"/>
      <c r="D997" s="1"/>
      <c r="E997" s="1"/>
      <c r="F997" s="1"/>
      <c r="G997" s="1"/>
      <c r="H997" s="1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2" customHeight="1" x14ac:dyDescent="0.2">
      <c r="A998" s="1"/>
      <c r="B998" s="1"/>
      <c r="C998" s="1"/>
      <c r="D998" s="1"/>
      <c r="E998" s="1"/>
      <c r="F998" s="1"/>
      <c r="G998" s="1"/>
      <c r="H998" s="1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2" customHeight="1" x14ac:dyDescent="0.2">
      <c r="A999" s="1"/>
      <c r="B999" s="1"/>
      <c r="C999" s="1"/>
      <c r="D999" s="1"/>
      <c r="E999" s="1"/>
      <c r="F999" s="1"/>
      <c r="G999" s="1"/>
      <c r="H999" s="1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mergeCells count="242">
    <mergeCell ref="A2:I2"/>
    <mergeCell ref="A3:I3"/>
    <mergeCell ref="A4:E4"/>
    <mergeCell ref="F4:I4"/>
    <mergeCell ref="A5:E5"/>
    <mergeCell ref="F5:I5"/>
    <mergeCell ref="A6:I6"/>
    <mergeCell ref="A7:I7"/>
    <mergeCell ref="B8:G8"/>
    <mergeCell ref="H8:I8"/>
    <mergeCell ref="B9:G9"/>
    <mergeCell ref="H9:I9"/>
    <mergeCell ref="B10:G10"/>
    <mergeCell ref="H10:I10"/>
    <mergeCell ref="F14:G14"/>
    <mergeCell ref="H14:I14"/>
    <mergeCell ref="B11:G11"/>
    <mergeCell ref="H11:I11"/>
    <mergeCell ref="A12:I12"/>
    <mergeCell ref="A13:E13"/>
    <mergeCell ref="F13:G13"/>
    <mergeCell ref="H13:I13"/>
    <mergeCell ref="A14:E14"/>
    <mergeCell ref="A15:G15"/>
    <mergeCell ref="H15:I15"/>
    <mergeCell ref="A16:I16"/>
    <mergeCell ref="A17:I17"/>
    <mergeCell ref="A18:I18"/>
    <mergeCell ref="A19:I19"/>
    <mergeCell ref="B27:G27"/>
    <mergeCell ref="H27:I27"/>
    <mergeCell ref="Y19:AD19"/>
    <mergeCell ref="B25:G25"/>
    <mergeCell ref="H25:I25"/>
    <mergeCell ref="B26:G26"/>
    <mergeCell ref="H26:I26"/>
    <mergeCell ref="B28:G28"/>
    <mergeCell ref="H28:I28"/>
    <mergeCell ref="B29:G29"/>
    <mergeCell ref="H29:I29"/>
    <mergeCell ref="A30:I30"/>
    <mergeCell ref="B20:G20"/>
    <mergeCell ref="H20:I20"/>
    <mergeCell ref="B21:G21"/>
    <mergeCell ref="H21:I21"/>
    <mergeCell ref="B22:G22"/>
    <mergeCell ref="H22:I22"/>
    <mergeCell ref="H23:I23"/>
    <mergeCell ref="B23:G23"/>
    <mergeCell ref="B24:G24"/>
    <mergeCell ref="H24:I24"/>
    <mergeCell ref="A31:I31"/>
    <mergeCell ref="B32:G32"/>
    <mergeCell ref="B33:H33"/>
    <mergeCell ref="B34:H34"/>
    <mergeCell ref="J34:J37"/>
    <mergeCell ref="B35:H35"/>
    <mergeCell ref="B36:G36"/>
    <mergeCell ref="B37:H37"/>
    <mergeCell ref="A38:H38"/>
    <mergeCell ref="A39:I39"/>
    <mergeCell ref="B40:H40"/>
    <mergeCell ref="A41:H41"/>
    <mergeCell ref="A42:I42"/>
    <mergeCell ref="A43:H43"/>
    <mergeCell ref="A44:I44"/>
    <mergeCell ref="A45:I45"/>
    <mergeCell ref="A46:I46"/>
    <mergeCell ref="A47:I47"/>
    <mergeCell ref="A48:I48"/>
    <mergeCell ref="B49:H49"/>
    <mergeCell ref="B50:G50"/>
    <mergeCell ref="B51:G51"/>
    <mergeCell ref="A52:H52"/>
    <mergeCell ref="A68:I68"/>
    <mergeCell ref="A69:I69"/>
    <mergeCell ref="A70:I70"/>
    <mergeCell ref="B71:H71"/>
    <mergeCell ref="B62:G62"/>
    <mergeCell ref="B63:G63"/>
    <mergeCell ref="B64:G64"/>
    <mergeCell ref="B65:G65"/>
    <mergeCell ref="A66:G66"/>
    <mergeCell ref="B53:H53"/>
    <mergeCell ref="A54:H54"/>
    <mergeCell ref="A55:I55"/>
    <mergeCell ref="A56:I56"/>
    <mergeCell ref="B57:G57"/>
    <mergeCell ref="B58:G58"/>
    <mergeCell ref="B59:G59"/>
    <mergeCell ref="B60:C60"/>
    <mergeCell ref="B61:G61"/>
    <mergeCell ref="B72:H72"/>
    <mergeCell ref="B73:G73"/>
    <mergeCell ref="B74:G74"/>
    <mergeCell ref="B117:H117"/>
    <mergeCell ref="A118:H118"/>
    <mergeCell ref="A119:I119"/>
    <mergeCell ref="A120:I120"/>
    <mergeCell ref="B121:H121"/>
    <mergeCell ref="B122:H122"/>
    <mergeCell ref="B97:H97"/>
    <mergeCell ref="B98:H98"/>
    <mergeCell ref="B99:H99"/>
    <mergeCell ref="B100:H100"/>
    <mergeCell ref="B101:H101"/>
    <mergeCell ref="A102:H102"/>
    <mergeCell ref="A103:I103"/>
    <mergeCell ref="A104:I104"/>
    <mergeCell ref="A105:I105"/>
    <mergeCell ref="A106:H106"/>
    <mergeCell ref="A107:I107"/>
    <mergeCell ref="A108:I108"/>
    <mergeCell ref="B109:H109"/>
    <mergeCell ref="B110:G110"/>
    <mergeCell ref="B111:H111"/>
    <mergeCell ref="J138:J141"/>
    <mergeCell ref="B139:H139"/>
    <mergeCell ref="B140:H140"/>
    <mergeCell ref="A141:H141"/>
    <mergeCell ref="B123:H123"/>
    <mergeCell ref="B124:H124"/>
    <mergeCell ref="B125:H125"/>
    <mergeCell ref="A126:H126"/>
    <mergeCell ref="B127:H127"/>
    <mergeCell ref="A128:H128"/>
    <mergeCell ref="A129:I129"/>
    <mergeCell ref="A130:I130"/>
    <mergeCell ref="B131:H131"/>
    <mergeCell ref="A93:I93"/>
    <mergeCell ref="A94:I94"/>
    <mergeCell ref="B95:H95"/>
    <mergeCell ref="B96:H96"/>
    <mergeCell ref="B132:H132"/>
    <mergeCell ref="B133:H133"/>
    <mergeCell ref="A134:H134"/>
    <mergeCell ref="A135:I135"/>
    <mergeCell ref="A136:I136"/>
    <mergeCell ref="B112:H112"/>
    <mergeCell ref="B113:H113"/>
    <mergeCell ref="B114:H114"/>
    <mergeCell ref="B115:H115"/>
    <mergeCell ref="A116:H116"/>
    <mergeCell ref="B84:H84"/>
    <mergeCell ref="B85:H85"/>
    <mergeCell ref="A86:I86"/>
    <mergeCell ref="A87:I87"/>
    <mergeCell ref="B88:H88"/>
    <mergeCell ref="B89:H89"/>
    <mergeCell ref="B90:H90"/>
    <mergeCell ref="B91:H91"/>
    <mergeCell ref="A92:H92"/>
    <mergeCell ref="B75:G75"/>
    <mergeCell ref="B76:G76"/>
    <mergeCell ref="B77:H77"/>
    <mergeCell ref="B78:G78"/>
    <mergeCell ref="B79:G79"/>
    <mergeCell ref="B80:G80"/>
    <mergeCell ref="B81:H81"/>
    <mergeCell ref="B82:H82"/>
    <mergeCell ref="B83:H83"/>
    <mergeCell ref="A145:I145"/>
    <mergeCell ref="B146:G146"/>
    <mergeCell ref="A147:G147"/>
    <mergeCell ref="B148:G148"/>
    <mergeCell ref="A142:I142"/>
    <mergeCell ref="A143:I143"/>
    <mergeCell ref="B137:H137"/>
    <mergeCell ref="B138:H138"/>
    <mergeCell ref="A149:G149"/>
    <mergeCell ref="B150:G150"/>
    <mergeCell ref="A151:G151"/>
    <mergeCell ref="A186:I186"/>
    <mergeCell ref="A187:I187"/>
    <mergeCell ref="A188:I188"/>
    <mergeCell ref="A189:F189"/>
    <mergeCell ref="G189:I189"/>
    <mergeCell ref="A190:I190"/>
    <mergeCell ref="B152:G152"/>
    <mergeCell ref="B153:G153"/>
    <mergeCell ref="B154:G154"/>
    <mergeCell ref="B155:G155"/>
    <mergeCell ref="B156:G156"/>
    <mergeCell ref="B157:G157"/>
    <mergeCell ref="B158:G158"/>
    <mergeCell ref="C165:I165"/>
    <mergeCell ref="C166:I166"/>
    <mergeCell ref="B159:G159"/>
    <mergeCell ref="B160:G160"/>
    <mergeCell ref="A161:H161"/>
    <mergeCell ref="A162:I162"/>
    <mergeCell ref="A163:G163"/>
    <mergeCell ref="A164:B166"/>
    <mergeCell ref="C164:I164"/>
    <mergeCell ref="G191:I191"/>
    <mergeCell ref="A196:C197"/>
    <mergeCell ref="A198:C198"/>
    <mergeCell ref="A199:C199"/>
    <mergeCell ref="A200:C200"/>
    <mergeCell ref="A191:F191"/>
    <mergeCell ref="A192:I192"/>
    <mergeCell ref="A193:F193"/>
    <mergeCell ref="G193:I193"/>
    <mergeCell ref="A194:I194"/>
    <mergeCell ref="A195:I195"/>
    <mergeCell ref="D196:I197"/>
    <mergeCell ref="A205:G205"/>
    <mergeCell ref="H205:I205"/>
    <mergeCell ref="A206:G206"/>
    <mergeCell ref="H206:I206"/>
    <mergeCell ref="A207:G207"/>
    <mergeCell ref="H207:I207"/>
    <mergeCell ref="D198:I198"/>
    <mergeCell ref="D199:I199"/>
    <mergeCell ref="D200:I200"/>
    <mergeCell ref="A201:I202"/>
    <mergeCell ref="A203:I203"/>
    <mergeCell ref="A204:G204"/>
    <mergeCell ref="H204:I204"/>
    <mergeCell ref="A167:I167"/>
    <mergeCell ref="A168:I168"/>
    <mergeCell ref="A169:I169"/>
    <mergeCell ref="A170:I170"/>
    <mergeCell ref="A171:H171"/>
    <mergeCell ref="B172:H172"/>
    <mergeCell ref="B173:H173"/>
    <mergeCell ref="B174:H174"/>
    <mergeCell ref="B175:H175"/>
    <mergeCell ref="B176:H176"/>
    <mergeCell ref="A177:H177"/>
    <mergeCell ref="B178:H178"/>
    <mergeCell ref="A179:H179"/>
    <mergeCell ref="A180:I180"/>
    <mergeCell ref="H184:I184"/>
    <mergeCell ref="H185:I185"/>
    <mergeCell ref="A182:I182"/>
    <mergeCell ref="A183:D183"/>
    <mergeCell ref="E183:F183"/>
    <mergeCell ref="H183:I183"/>
    <mergeCell ref="A184:D184"/>
    <mergeCell ref="E184:F184"/>
    <mergeCell ref="A185:F185"/>
  </mergeCells>
  <pageMargins left="0.7" right="0.7" top="0.75" bottom="0.75" header="0" footer="0"/>
  <pageSetup paperSize="121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workbookViewId="0">
      <selection activeCell="A6" sqref="A6:I6"/>
    </sheetView>
  </sheetViews>
  <sheetFormatPr defaultColWidth="14.42578125" defaultRowHeight="15" customHeight="1" x14ac:dyDescent="0.2"/>
  <cols>
    <col min="1" max="1" width="15.28515625" customWidth="1"/>
    <col min="2" max="2" width="11.140625" customWidth="1"/>
    <col min="3" max="3" width="13.28515625" customWidth="1"/>
    <col min="4" max="4" width="10.140625" customWidth="1"/>
    <col min="5" max="5" width="12.42578125" customWidth="1"/>
    <col min="6" max="6" width="11.28515625" customWidth="1"/>
    <col min="7" max="7" width="11.85546875" customWidth="1"/>
    <col min="8" max="8" width="28" customWidth="1"/>
    <col min="9" max="9" width="14.5703125" customWidth="1"/>
    <col min="10" max="10" width="45.5703125" customWidth="1"/>
    <col min="11" max="11" width="11.140625" customWidth="1"/>
    <col min="12" max="12" width="7.42578125" customWidth="1"/>
    <col min="13" max="13" width="6.5703125" customWidth="1"/>
    <col min="14" max="15" width="9.28515625" customWidth="1"/>
    <col min="16" max="31" width="9.140625" customWidth="1"/>
  </cols>
  <sheetData>
    <row r="1" spans="1:31" ht="12" customHeight="1" x14ac:dyDescent="0.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32.25" customHeight="1" x14ac:dyDescent="0.2">
      <c r="A2" s="285" t="s">
        <v>328</v>
      </c>
      <c r="B2" s="176"/>
      <c r="C2" s="176"/>
      <c r="D2" s="176"/>
      <c r="E2" s="176"/>
      <c r="F2" s="176"/>
      <c r="G2" s="176"/>
      <c r="H2" s="176"/>
      <c r="I2" s="17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41.25" customHeight="1" x14ac:dyDescent="0.2">
      <c r="A3" s="286" t="s">
        <v>333</v>
      </c>
      <c r="B3" s="176"/>
      <c r="C3" s="176"/>
      <c r="D3" s="176"/>
      <c r="E3" s="176"/>
      <c r="F3" s="176"/>
      <c r="G3" s="176"/>
      <c r="H3" s="176"/>
      <c r="I3" s="17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customHeight="1" x14ac:dyDescent="0.2">
      <c r="A4" s="220" t="s">
        <v>1</v>
      </c>
      <c r="B4" s="168"/>
      <c r="C4" s="168"/>
      <c r="D4" s="168"/>
      <c r="E4" s="172"/>
      <c r="F4" s="279" t="str">
        <f>'12x36 DIU - C.V'!F4:I4</f>
        <v>23164.002628.2021-13</v>
      </c>
      <c r="G4" s="168"/>
      <c r="H4" s="168"/>
      <c r="I4" s="17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 customHeight="1" x14ac:dyDescent="0.2">
      <c r="A5" s="220" t="s">
        <v>2</v>
      </c>
      <c r="B5" s="168"/>
      <c r="C5" s="168"/>
      <c r="D5" s="168"/>
      <c r="E5" s="172"/>
      <c r="F5" s="279" t="str">
        <f>'12x36 DIU - C.V'!F5:I5</f>
        <v>Pregão IFSul nº 09/2021</v>
      </c>
      <c r="G5" s="168"/>
      <c r="H5" s="168"/>
      <c r="I5" s="17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4.25" customHeight="1" x14ac:dyDescent="0.2">
      <c r="A6" s="220" t="s">
        <v>334</v>
      </c>
      <c r="B6" s="168"/>
      <c r="C6" s="168"/>
      <c r="D6" s="168"/>
      <c r="E6" s="168"/>
      <c r="F6" s="168"/>
      <c r="G6" s="168"/>
      <c r="H6" s="168"/>
      <c r="I6" s="17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0.25" customHeight="1" x14ac:dyDescent="0.2">
      <c r="A7" s="185" t="s">
        <v>3</v>
      </c>
      <c r="B7" s="168"/>
      <c r="C7" s="168"/>
      <c r="D7" s="168"/>
      <c r="E7" s="168"/>
      <c r="F7" s="168"/>
      <c r="G7" s="168"/>
      <c r="H7" s="168"/>
      <c r="I7" s="17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 customHeight="1" x14ac:dyDescent="0.2">
      <c r="A8" s="3" t="s">
        <v>4</v>
      </c>
      <c r="B8" s="220" t="s">
        <v>5</v>
      </c>
      <c r="C8" s="168"/>
      <c r="D8" s="168"/>
      <c r="E8" s="168"/>
      <c r="F8" s="168"/>
      <c r="G8" s="172"/>
      <c r="H8" s="280"/>
      <c r="I8" s="17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customHeight="1" x14ac:dyDescent="0.2">
      <c r="A9" s="3" t="s">
        <v>6</v>
      </c>
      <c r="B9" s="220" t="s">
        <v>7</v>
      </c>
      <c r="C9" s="168"/>
      <c r="D9" s="168"/>
      <c r="E9" s="168"/>
      <c r="F9" s="168"/>
      <c r="G9" s="172"/>
      <c r="H9" s="279" t="s">
        <v>8</v>
      </c>
      <c r="I9" s="17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9.5" customHeight="1" x14ac:dyDescent="0.2">
      <c r="A10" s="3" t="s">
        <v>9</v>
      </c>
      <c r="B10" s="220" t="s">
        <v>10</v>
      </c>
      <c r="C10" s="168"/>
      <c r="D10" s="168"/>
      <c r="E10" s="168"/>
      <c r="F10" s="168"/>
      <c r="G10" s="172"/>
      <c r="H10" s="280">
        <v>43831</v>
      </c>
      <c r="I10" s="17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customHeight="1" x14ac:dyDescent="0.2">
      <c r="A11" s="3" t="s">
        <v>11</v>
      </c>
      <c r="B11" s="220" t="s">
        <v>12</v>
      </c>
      <c r="C11" s="168"/>
      <c r="D11" s="168"/>
      <c r="E11" s="168"/>
      <c r="F11" s="168"/>
      <c r="G11" s="172"/>
      <c r="H11" s="279">
        <v>20</v>
      </c>
      <c r="I11" s="172"/>
      <c r="J11" s="1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1" customHeight="1" x14ac:dyDescent="0.2">
      <c r="A12" s="283" t="s">
        <v>13</v>
      </c>
      <c r="B12" s="168"/>
      <c r="C12" s="168"/>
      <c r="D12" s="168"/>
      <c r="E12" s="168"/>
      <c r="F12" s="168"/>
      <c r="G12" s="168"/>
      <c r="H12" s="168"/>
      <c r="I12" s="17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customHeight="1" x14ac:dyDescent="0.2">
      <c r="A13" s="177" t="s">
        <v>14</v>
      </c>
      <c r="B13" s="168"/>
      <c r="C13" s="168"/>
      <c r="D13" s="168"/>
      <c r="E13" s="170"/>
      <c r="F13" s="177" t="s">
        <v>15</v>
      </c>
      <c r="G13" s="172"/>
      <c r="H13" s="177" t="s">
        <v>16</v>
      </c>
      <c r="I13" s="17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customHeight="1" x14ac:dyDescent="0.2">
      <c r="A14" s="284" t="s">
        <v>199</v>
      </c>
      <c r="B14" s="168"/>
      <c r="C14" s="168"/>
      <c r="D14" s="168"/>
      <c r="E14" s="172"/>
      <c r="F14" s="281" t="s">
        <v>18</v>
      </c>
      <c r="G14" s="172"/>
      <c r="H14" s="282">
        <v>2</v>
      </c>
      <c r="I14" s="17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 customHeight="1" x14ac:dyDescent="0.2">
      <c r="A15" s="273" t="s">
        <v>19</v>
      </c>
      <c r="B15" s="168"/>
      <c r="C15" s="168"/>
      <c r="D15" s="168"/>
      <c r="E15" s="168"/>
      <c r="F15" s="168"/>
      <c r="G15" s="172"/>
      <c r="H15" s="274">
        <f>SUM(H14)</f>
        <v>2</v>
      </c>
      <c r="I15" s="17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7.5" customHeight="1" x14ac:dyDescent="0.2">
      <c r="A16" s="233"/>
      <c r="B16" s="168"/>
      <c r="C16" s="168"/>
      <c r="D16" s="168"/>
      <c r="E16" s="168"/>
      <c r="F16" s="168"/>
      <c r="G16" s="168"/>
      <c r="H16" s="168"/>
      <c r="I16" s="172"/>
      <c r="J16" s="5"/>
      <c r="K16" s="6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9.5" customHeight="1" x14ac:dyDescent="0.25">
      <c r="A17" s="275" t="s">
        <v>200</v>
      </c>
      <c r="B17" s="168"/>
      <c r="C17" s="168"/>
      <c r="D17" s="168"/>
      <c r="E17" s="168"/>
      <c r="F17" s="168"/>
      <c r="G17" s="168"/>
      <c r="H17" s="168"/>
      <c r="I17" s="172"/>
      <c r="J17" s="5"/>
      <c r="K17" s="6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75" customHeight="1" x14ac:dyDescent="0.25">
      <c r="A18" s="276"/>
      <c r="B18" s="168"/>
      <c r="C18" s="168"/>
      <c r="D18" s="168"/>
      <c r="E18" s="168"/>
      <c r="F18" s="168"/>
      <c r="G18" s="168"/>
      <c r="H18" s="168"/>
      <c r="I18" s="172"/>
      <c r="J18" s="5"/>
      <c r="K18" s="6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" customHeight="1" x14ac:dyDescent="0.2">
      <c r="A19" s="185" t="s">
        <v>21</v>
      </c>
      <c r="B19" s="168"/>
      <c r="C19" s="168"/>
      <c r="D19" s="168"/>
      <c r="E19" s="168"/>
      <c r="F19" s="168"/>
      <c r="G19" s="168"/>
      <c r="H19" s="168"/>
      <c r="I19" s="172"/>
      <c r="J19" s="277"/>
      <c r="K19" s="176"/>
      <c r="L19" s="176"/>
      <c r="M19" s="176"/>
      <c r="N19" s="176"/>
      <c r="O19" s="176"/>
      <c r="P19" s="176"/>
      <c r="Q19" s="277"/>
      <c r="R19" s="176"/>
      <c r="S19" s="176"/>
      <c r="T19" s="176"/>
      <c r="U19" s="176"/>
      <c r="V19" s="176"/>
      <c r="W19" s="176"/>
      <c r="X19" s="176"/>
      <c r="Y19" s="277"/>
      <c r="Z19" s="176"/>
      <c r="AA19" s="176"/>
      <c r="AB19" s="176"/>
      <c r="AC19" s="176"/>
      <c r="AD19" s="176"/>
      <c r="AE19" s="176"/>
    </row>
    <row r="20" spans="1:31" ht="27" customHeight="1" x14ac:dyDescent="0.2">
      <c r="A20" s="3">
        <v>1</v>
      </c>
      <c r="B20" s="220" t="s">
        <v>22</v>
      </c>
      <c r="C20" s="168"/>
      <c r="D20" s="168"/>
      <c r="E20" s="168"/>
      <c r="F20" s="168"/>
      <c r="G20" s="172"/>
      <c r="H20" s="268" t="s">
        <v>201</v>
      </c>
      <c r="I20" s="17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9.5" customHeight="1" x14ac:dyDescent="0.2">
      <c r="A21" s="9">
        <v>2</v>
      </c>
      <c r="B21" s="236" t="s">
        <v>24</v>
      </c>
      <c r="C21" s="168"/>
      <c r="D21" s="168"/>
      <c r="E21" s="168"/>
      <c r="F21" s="168"/>
      <c r="G21" s="172"/>
      <c r="H21" s="269" t="s">
        <v>25</v>
      </c>
      <c r="I21" s="17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customHeight="1" x14ac:dyDescent="0.2">
      <c r="A22" s="3">
        <v>3</v>
      </c>
      <c r="B22" s="220" t="s">
        <v>26</v>
      </c>
      <c r="C22" s="168"/>
      <c r="D22" s="168"/>
      <c r="E22" s="168"/>
      <c r="F22" s="168"/>
      <c r="G22" s="172"/>
      <c r="H22" s="270">
        <v>1426.75</v>
      </c>
      <c r="I22" s="17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 customHeight="1" x14ac:dyDescent="0.2">
      <c r="A23" s="3">
        <v>4</v>
      </c>
      <c r="B23" s="220" t="s">
        <v>27</v>
      </c>
      <c r="C23" s="168"/>
      <c r="D23" s="168"/>
      <c r="E23" s="168"/>
      <c r="F23" s="168"/>
      <c r="G23" s="172"/>
      <c r="H23" s="271" t="s">
        <v>201</v>
      </c>
      <c r="I23" s="17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customHeight="1" x14ac:dyDescent="0.2">
      <c r="A24" s="3">
        <v>5</v>
      </c>
      <c r="B24" s="220" t="s">
        <v>29</v>
      </c>
      <c r="C24" s="168"/>
      <c r="D24" s="168"/>
      <c r="E24" s="168"/>
      <c r="F24" s="168"/>
      <c r="G24" s="172"/>
      <c r="H24" s="272">
        <v>44197</v>
      </c>
      <c r="I24" s="17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customHeight="1" x14ac:dyDescent="0.2">
      <c r="A25" s="10">
        <v>6</v>
      </c>
      <c r="B25" s="207" t="s">
        <v>202</v>
      </c>
      <c r="C25" s="168"/>
      <c r="D25" s="168"/>
      <c r="E25" s="168"/>
      <c r="F25" s="168"/>
      <c r="G25" s="172"/>
      <c r="H25" s="265">
        <f>ROUND((H22/220),2)</f>
        <v>6.49</v>
      </c>
      <c r="I25" s="172"/>
    </row>
    <row r="26" spans="1:31" ht="12.75" customHeight="1" x14ac:dyDescent="0.2">
      <c r="A26" s="10">
        <v>7</v>
      </c>
      <c r="B26" s="207" t="s">
        <v>203</v>
      </c>
      <c r="C26" s="168"/>
      <c r="D26" s="168"/>
      <c r="E26" s="168"/>
      <c r="F26" s="168"/>
      <c r="G26" s="172"/>
      <c r="H26" s="278">
        <f>ROUND(H25*1.5,2)</f>
        <v>9.74</v>
      </c>
      <c r="I26" s="172"/>
      <c r="K26" s="105">
        <f>H25+H25*0.5</f>
        <v>9.7349999999999994</v>
      </c>
    </row>
    <row r="27" spans="1:31" ht="24" customHeight="1" x14ac:dyDescent="0.2">
      <c r="A27" s="10">
        <v>8</v>
      </c>
      <c r="B27" s="207" t="s">
        <v>204</v>
      </c>
      <c r="C27" s="168"/>
      <c r="D27" s="168"/>
      <c r="E27" s="168"/>
      <c r="F27" s="168"/>
      <c r="G27" s="172"/>
      <c r="H27" s="265">
        <f>ROUND(H25*0.2,2)*60/52.5</f>
        <v>1.4857142857142858</v>
      </c>
      <c r="I27" s="172"/>
    </row>
    <row r="28" spans="1:31" ht="12.75" customHeight="1" x14ac:dyDescent="0.2">
      <c r="A28" s="10">
        <v>9</v>
      </c>
      <c r="B28" s="207" t="s">
        <v>33</v>
      </c>
      <c r="C28" s="168"/>
      <c r="D28" s="168"/>
      <c r="E28" s="168"/>
      <c r="F28" s="168"/>
      <c r="G28" s="172"/>
      <c r="H28" s="265">
        <f>(60/52.5-1)*H26</f>
        <v>1.3914285714285708</v>
      </c>
      <c r="I28" s="172"/>
    </row>
    <row r="29" spans="1:31" ht="12.75" customHeight="1" x14ac:dyDescent="0.2">
      <c r="A29" s="10">
        <v>10</v>
      </c>
      <c r="B29" s="266" t="s">
        <v>34</v>
      </c>
      <c r="C29" s="168"/>
      <c r="D29" s="168"/>
      <c r="E29" s="168"/>
      <c r="F29" s="168"/>
      <c r="G29" s="172"/>
      <c r="H29" s="267">
        <v>2</v>
      </c>
      <c r="I29" s="172"/>
    </row>
    <row r="30" spans="1:31" ht="9" customHeight="1" x14ac:dyDescent="0.2">
      <c r="A30" s="233"/>
      <c r="B30" s="168"/>
      <c r="C30" s="168"/>
      <c r="D30" s="168"/>
      <c r="E30" s="168"/>
      <c r="F30" s="168"/>
      <c r="G30" s="168"/>
      <c r="H30" s="168"/>
      <c r="I30" s="17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0.25" customHeight="1" x14ac:dyDescent="0.2">
      <c r="A31" s="264" t="s">
        <v>35</v>
      </c>
      <c r="B31" s="168"/>
      <c r="C31" s="168"/>
      <c r="D31" s="168"/>
      <c r="E31" s="168"/>
      <c r="F31" s="168"/>
      <c r="G31" s="168"/>
      <c r="H31" s="168"/>
      <c r="I31" s="17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30" customHeight="1" x14ac:dyDescent="0.2">
      <c r="A32" s="11">
        <v>1</v>
      </c>
      <c r="B32" s="231" t="s">
        <v>36</v>
      </c>
      <c r="C32" s="168"/>
      <c r="D32" s="168"/>
      <c r="E32" s="168"/>
      <c r="F32" s="168"/>
      <c r="G32" s="172"/>
      <c r="H32" s="12" t="s">
        <v>37</v>
      </c>
      <c r="I32" s="11" t="s">
        <v>38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19.5" customHeight="1" x14ac:dyDescent="0.2">
      <c r="A33" s="3" t="s">
        <v>4</v>
      </c>
      <c r="B33" s="220" t="s">
        <v>205</v>
      </c>
      <c r="C33" s="168"/>
      <c r="D33" s="168"/>
      <c r="E33" s="168"/>
      <c r="F33" s="168"/>
      <c r="G33" s="168"/>
      <c r="H33" s="172"/>
      <c r="I33" s="14">
        <f>H22*2</f>
        <v>2853.5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customHeight="1" x14ac:dyDescent="0.2">
      <c r="A34" s="15" t="s">
        <v>6</v>
      </c>
      <c r="B34" s="232" t="s">
        <v>206</v>
      </c>
      <c r="C34" s="168"/>
      <c r="D34" s="168"/>
      <c r="E34" s="168"/>
      <c r="F34" s="168"/>
      <c r="G34" s="168"/>
      <c r="H34" s="172"/>
      <c r="I34" s="16">
        <f>ROUND(2*7*15*H27,2)</f>
        <v>312</v>
      </c>
      <c r="J34" s="291" t="s">
        <v>207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51" customHeight="1" x14ac:dyDescent="0.2">
      <c r="A35" s="15" t="s">
        <v>9</v>
      </c>
      <c r="B35" s="232" t="s">
        <v>208</v>
      </c>
      <c r="C35" s="168"/>
      <c r="D35" s="168"/>
      <c r="E35" s="168"/>
      <c r="F35" s="168"/>
      <c r="G35" s="168"/>
      <c r="H35" s="172"/>
      <c r="I35" s="16">
        <f>(2*15*7*H28)</f>
        <v>292.19999999999987</v>
      </c>
      <c r="J35" s="22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customHeight="1" x14ac:dyDescent="0.2">
      <c r="A36" s="15" t="s">
        <v>11</v>
      </c>
      <c r="B36" s="232" t="s">
        <v>209</v>
      </c>
      <c r="C36" s="168"/>
      <c r="D36" s="168"/>
      <c r="E36" s="168"/>
      <c r="F36" s="168"/>
      <c r="G36" s="168"/>
      <c r="H36" s="172"/>
      <c r="I36" s="16"/>
      <c r="J36" s="20" t="s">
        <v>210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customHeight="1" x14ac:dyDescent="0.2">
      <c r="A37" s="15" t="s">
        <v>44</v>
      </c>
      <c r="B37" s="232" t="s">
        <v>211</v>
      </c>
      <c r="C37" s="168"/>
      <c r="D37" s="168"/>
      <c r="E37" s="168"/>
      <c r="F37" s="168"/>
      <c r="G37" s="168"/>
      <c r="H37" s="172"/>
      <c r="I37" s="16"/>
      <c r="J37" s="20" t="s">
        <v>212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customHeight="1" x14ac:dyDescent="0.2">
      <c r="A38" s="3" t="s">
        <v>73</v>
      </c>
      <c r="B38" s="220" t="s">
        <v>213</v>
      </c>
      <c r="C38" s="168"/>
      <c r="D38" s="168"/>
      <c r="E38" s="168"/>
      <c r="F38" s="168"/>
      <c r="G38" s="172"/>
      <c r="H38" s="85">
        <v>0.3</v>
      </c>
      <c r="I38" s="14"/>
      <c r="J38" s="1" t="s">
        <v>214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customHeight="1" x14ac:dyDescent="0.2">
      <c r="A39" s="3" t="s">
        <v>75</v>
      </c>
      <c r="B39" s="220" t="s">
        <v>45</v>
      </c>
      <c r="C39" s="168"/>
      <c r="D39" s="168"/>
      <c r="E39" s="168"/>
      <c r="F39" s="168"/>
      <c r="G39" s="168"/>
      <c r="H39" s="172"/>
      <c r="I39" s="50" t="s">
        <v>46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 customHeight="1" x14ac:dyDescent="0.2">
      <c r="A40" s="185" t="s">
        <v>47</v>
      </c>
      <c r="B40" s="168"/>
      <c r="C40" s="168"/>
      <c r="D40" s="168"/>
      <c r="E40" s="168"/>
      <c r="F40" s="168"/>
      <c r="G40" s="168"/>
      <c r="H40" s="172"/>
      <c r="I40" s="19">
        <f>SUM(I33:I39)</f>
        <v>3457.7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9.75" customHeight="1" x14ac:dyDescent="0.2">
      <c r="A41" s="260"/>
      <c r="B41" s="168"/>
      <c r="C41" s="168"/>
      <c r="D41" s="168"/>
      <c r="E41" s="168"/>
      <c r="F41" s="168"/>
      <c r="G41" s="168"/>
      <c r="H41" s="168"/>
      <c r="I41" s="17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27.75" customHeight="1" x14ac:dyDescent="0.2">
      <c r="A42" s="15" t="s">
        <v>48</v>
      </c>
      <c r="B42" s="232" t="s">
        <v>49</v>
      </c>
      <c r="C42" s="168"/>
      <c r="D42" s="168"/>
      <c r="E42" s="168"/>
      <c r="F42" s="168"/>
      <c r="G42" s="168"/>
      <c r="H42" s="172"/>
      <c r="I42" s="16">
        <f>ROUND(H26*15*H29*1,2)/2</f>
        <v>146.1</v>
      </c>
      <c r="J42" s="106" t="s">
        <v>215</v>
      </c>
      <c r="K42" s="1"/>
      <c r="L42" s="2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32.25" customHeight="1" x14ac:dyDescent="0.2">
      <c r="A43" s="185" t="s">
        <v>216</v>
      </c>
      <c r="B43" s="168"/>
      <c r="C43" s="168"/>
      <c r="D43" s="168"/>
      <c r="E43" s="168"/>
      <c r="F43" s="168"/>
      <c r="G43" s="168"/>
      <c r="H43" s="172"/>
      <c r="I43" s="19">
        <f>I42</f>
        <v>146.1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customHeight="1" x14ac:dyDescent="0.2">
      <c r="A44" s="261"/>
      <c r="B44" s="168"/>
      <c r="C44" s="168"/>
      <c r="D44" s="168"/>
      <c r="E44" s="168"/>
      <c r="F44" s="168"/>
      <c r="G44" s="168"/>
      <c r="H44" s="168"/>
      <c r="I44" s="17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45" customHeight="1" x14ac:dyDescent="0.2">
      <c r="A45" s="185" t="s">
        <v>217</v>
      </c>
      <c r="B45" s="168"/>
      <c r="C45" s="168"/>
      <c r="D45" s="168"/>
      <c r="E45" s="168"/>
      <c r="F45" s="168"/>
      <c r="G45" s="168"/>
      <c r="H45" s="172"/>
      <c r="I45" s="22">
        <f>I40+I43</f>
        <v>3603.7999999999997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9" customHeight="1" x14ac:dyDescent="0.2">
      <c r="A46" s="260"/>
      <c r="B46" s="168"/>
      <c r="C46" s="168"/>
      <c r="D46" s="168"/>
      <c r="E46" s="168"/>
      <c r="F46" s="168"/>
      <c r="G46" s="168"/>
      <c r="H46" s="168"/>
      <c r="I46" s="17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7.25" customHeight="1" x14ac:dyDescent="0.2">
      <c r="A47" s="262" t="s">
        <v>218</v>
      </c>
      <c r="B47" s="168"/>
      <c r="C47" s="168"/>
      <c r="D47" s="168"/>
      <c r="E47" s="168"/>
      <c r="F47" s="168"/>
      <c r="G47" s="168"/>
      <c r="H47" s="168"/>
      <c r="I47" s="17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8.25" customHeight="1" x14ac:dyDescent="0.2">
      <c r="A48" s="263"/>
      <c r="B48" s="168"/>
      <c r="C48" s="168"/>
      <c r="D48" s="168"/>
      <c r="E48" s="168"/>
      <c r="F48" s="168"/>
      <c r="G48" s="168"/>
      <c r="H48" s="168"/>
      <c r="I48" s="17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customHeight="1" x14ac:dyDescent="0.2">
      <c r="A49" s="247" t="s">
        <v>53</v>
      </c>
      <c r="B49" s="168"/>
      <c r="C49" s="168"/>
      <c r="D49" s="168"/>
      <c r="E49" s="168"/>
      <c r="F49" s="168"/>
      <c r="G49" s="168"/>
      <c r="H49" s="168"/>
      <c r="I49" s="17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7" customHeight="1" x14ac:dyDescent="0.2">
      <c r="A50" s="256" t="s">
        <v>219</v>
      </c>
      <c r="B50" s="168"/>
      <c r="C50" s="168"/>
      <c r="D50" s="168"/>
      <c r="E50" s="168"/>
      <c r="F50" s="168"/>
      <c r="G50" s="168"/>
      <c r="H50" s="168"/>
      <c r="I50" s="17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2.5" customHeight="1" x14ac:dyDescent="0.2">
      <c r="A51" s="23" t="s">
        <v>55</v>
      </c>
      <c r="B51" s="290" t="s">
        <v>220</v>
      </c>
      <c r="C51" s="168"/>
      <c r="D51" s="168"/>
      <c r="E51" s="168"/>
      <c r="F51" s="168"/>
      <c r="G51" s="168"/>
      <c r="H51" s="172"/>
      <c r="I51" s="24" t="s">
        <v>57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 customHeight="1" x14ac:dyDescent="0.2">
      <c r="A52" s="23" t="s">
        <v>4</v>
      </c>
      <c r="B52" s="236" t="s">
        <v>221</v>
      </c>
      <c r="C52" s="168"/>
      <c r="D52" s="168"/>
      <c r="E52" s="168"/>
      <c r="F52" s="168"/>
      <c r="G52" s="172"/>
      <c r="H52" s="25">
        <v>8.3299999999999999E-2</v>
      </c>
      <c r="I52" s="26">
        <f>ROUND(I40*H52,2)</f>
        <v>288.02999999999997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4" customHeight="1" x14ac:dyDescent="0.2">
      <c r="A53" s="23" t="s">
        <v>6</v>
      </c>
      <c r="B53" s="257" t="s">
        <v>222</v>
      </c>
      <c r="C53" s="168"/>
      <c r="D53" s="168"/>
      <c r="E53" s="168"/>
      <c r="F53" s="168"/>
      <c r="G53" s="172"/>
      <c r="H53" s="27">
        <v>3.0249999999999999E-2</v>
      </c>
      <c r="I53" s="26">
        <f>ROUND(I40*H53,2)</f>
        <v>104.6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 customHeight="1" x14ac:dyDescent="0.2">
      <c r="A54" s="244" t="s">
        <v>60</v>
      </c>
      <c r="B54" s="168"/>
      <c r="C54" s="168"/>
      <c r="D54" s="168"/>
      <c r="E54" s="168"/>
      <c r="F54" s="168"/>
      <c r="G54" s="168"/>
      <c r="H54" s="172"/>
      <c r="I54" s="28">
        <f>SUM(I52+I53)</f>
        <v>392.63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 customHeight="1" x14ac:dyDescent="0.2">
      <c r="A55" s="10" t="s">
        <v>9</v>
      </c>
      <c r="B55" s="220" t="s">
        <v>61</v>
      </c>
      <c r="C55" s="168"/>
      <c r="D55" s="168"/>
      <c r="E55" s="168"/>
      <c r="F55" s="168"/>
      <c r="G55" s="168"/>
      <c r="H55" s="172"/>
      <c r="I55" s="29">
        <f>ROUND($H$68*I54,2)</f>
        <v>144.49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customHeight="1" x14ac:dyDescent="0.2">
      <c r="A56" s="245" t="s">
        <v>60</v>
      </c>
      <c r="B56" s="168"/>
      <c r="C56" s="168"/>
      <c r="D56" s="168"/>
      <c r="E56" s="168"/>
      <c r="F56" s="168"/>
      <c r="G56" s="168"/>
      <c r="H56" s="172"/>
      <c r="I56" s="30">
        <f>SUM(I54+I55)</f>
        <v>537.12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7.5" customHeight="1" x14ac:dyDescent="0.2">
      <c r="A57" s="289"/>
      <c r="B57" s="168"/>
      <c r="C57" s="168"/>
      <c r="D57" s="168"/>
      <c r="E57" s="168"/>
      <c r="F57" s="168"/>
      <c r="G57" s="168"/>
      <c r="H57" s="168"/>
      <c r="I57" s="17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" customHeight="1" x14ac:dyDescent="0.2">
      <c r="A58" s="259" t="s">
        <v>223</v>
      </c>
      <c r="B58" s="168"/>
      <c r="C58" s="168"/>
      <c r="D58" s="168"/>
      <c r="E58" s="168"/>
      <c r="F58" s="168"/>
      <c r="G58" s="168"/>
      <c r="H58" s="168"/>
      <c r="I58" s="17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30" customHeight="1" x14ac:dyDescent="0.2">
      <c r="A59" s="31" t="s">
        <v>63</v>
      </c>
      <c r="B59" s="235" t="s">
        <v>64</v>
      </c>
      <c r="C59" s="168"/>
      <c r="D59" s="168"/>
      <c r="E59" s="168"/>
      <c r="F59" s="168"/>
      <c r="G59" s="172"/>
      <c r="H59" s="32" t="s">
        <v>37</v>
      </c>
      <c r="I59" s="33" t="s">
        <v>65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customHeight="1" x14ac:dyDescent="0.2">
      <c r="A60" s="34" t="s">
        <v>4</v>
      </c>
      <c r="B60" s="220" t="s">
        <v>66</v>
      </c>
      <c r="C60" s="168"/>
      <c r="D60" s="168"/>
      <c r="E60" s="168"/>
      <c r="F60" s="168"/>
      <c r="G60" s="172"/>
      <c r="H60" s="35">
        <v>0.2</v>
      </c>
      <c r="I60" s="28">
        <f>ROUND((I40+I56)*H60,2)</f>
        <v>798.96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customHeight="1" x14ac:dyDescent="0.2">
      <c r="A61" s="34" t="s">
        <v>6</v>
      </c>
      <c r="B61" s="220" t="s">
        <v>67</v>
      </c>
      <c r="C61" s="168"/>
      <c r="D61" s="168"/>
      <c r="E61" s="168"/>
      <c r="F61" s="168"/>
      <c r="G61" s="172"/>
      <c r="H61" s="35">
        <v>2.5000000000000001E-2</v>
      </c>
      <c r="I61" s="28">
        <f>ROUND((I40+I56)*H61,2)</f>
        <v>99.87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 customHeight="1" x14ac:dyDescent="0.2">
      <c r="A62" s="34" t="s">
        <v>9</v>
      </c>
      <c r="B62" s="259" t="s">
        <v>224</v>
      </c>
      <c r="C62" s="172"/>
      <c r="D62" s="36" t="s">
        <v>69</v>
      </c>
      <c r="E62" s="37">
        <v>0.03</v>
      </c>
      <c r="F62" s="36" t="s">
        <v>70</v>
      </c>
      <c r="G62" s="38">
        <v>1</v>
      </c>
      <c r="H62" s="39">
        <f>ROUND((E62*G62),6)</f>
        <v>0.03</v>
      </c>
      <c r="I62" s="28">
        <f>ROUND((I40+I56)*H62,2)</f>
        <v>119.84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 x14ac:dyDescent="0.2">
      <c r="A63" s="34" t="s">
        <v>11</v>
      </c>
      <c r="B63" s="220" t="s">
        <v>71</v>
      </c>
      <c r="C63" s="168"/>
      <c r="D63" s="168"/>
      <c r="E63" s="168"/>
      <c r="F63" s="168"/>
      <c r="G63" s="172"/>
      <c r="H63" s="35">
        <v>1.4999999999999999E-2</v>
      </c>
      <c r="I63" s="28">
        <f>ROUND((I40+I56)*H63,2)</f>
        <v>59.92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 x14ac:dyDescent="0.2">
      <c r="A64" s="34" t="s">
        <v>44</v>
      </c>
      <c r="B64" s="220" t="s">
        <v>72</v>
      </c>
      <c r="C64" s="168"/>
      <c r="D64" s="168"/>
      <c r="E64" s="168"/>
      <c r="F64" s="168"/>
      <c r="G64" s="172"/>
      <c r="H64" s="35">
        <v>0.01</v>
      </c>
      <c r="I64" s="28">
        <f>ROUND((I40+I56)*H64,2)</f>
        <v>39.950000000000003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 x14ac:dyDescent="0.2">
      <c r="A65" s="34" t="s">
        <v>73</v>
      </c>
      <c r="B65" s="220" t="s">
        <v>74</v>
      </c>
      <c r="C65" s="168"/>
      <c r="D65" s="168"/>
      <c r="E65" s="168"/>
      <c r="F65" s="168"/>
      <c r="G65" s="172"/>
      <c r="H65" s="35">
        <v>6.0000000000000001E-3</v>
      </c>
      <c r="I65" s="28">
        <f>ROUND((I40+I56)*H65,2)</f>
        <v>23.97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customHeight="1" x14ac:dyDescent="0.2">
      <c r="A66" s="34" t="s">
        <v>75</v>
      </c>
      <c r="B66" s="220" t="s">
        <v>76</v>
      </c>
      <c r="C66" s="168"/>
      <c r="D66" s="168"/>
      <c r="E66" s="168"/>
      <c r="F66" s="168"/>
      <c r="G66" s="172"/>
      <c r="H66" s="35">
        <v>2E-3</v>
      </c>
      <c r="I66" s="28">
        <f>ROUND((I40+I56)*H66,2)</f>
        <v>7.99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customHeight="1" x14ac:dyDescent="0.2">
      <c r="A67" s="34" t="s">
        <v>48</v>
      </c>
      <c r="B67" s="220" t="s">
        <v>77</v>
      </c>
      <c r="C67" s="168"/>
      <c r="D67" s="168"/>
      <c r="E67" s="168"/>
      <c r="F67" s="168"/>
      <c r="G67" s="172"/>
      <c r="H67" s="35">
        <v>0.08</v>
      </c>
      <c r="I67" s="28">
        <f>ROUND((I40+I56)*H67,2)</f>
        <v>319.58999999999997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 customHeight="1" x14ac:dyDescent="0.2">
      <c r="A68" s="223" t="s">
        <v>60</v>
      </c>
      <c r="B68" s="168"/>
      <c r="C68" s="168"/>
      <c r="D68" s="168"/>
      <c r="E68" s="168"/>
      <c r="F68" s="168"/>
      <c r="G68" s="172"/>
      <c r="H68" s="40">
        <f t="shared" ref="H68:I68" si="0">SUM(H60:H67)</f>
        <v>0.36800000000000005</v>
      </c>
      <c r="I68" s="30">
        <f t="shared" si="0"/>
        <v>1470.0900000000001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8.25" customHeight="1" x14ac:dyDescent="0.2">
      <c r="A69" s="41"/>
      <c r="B69" s="42"/>
      <c r="C69" s="42"/>
      <c r="D69" s="42"/>
      <c r="E69" s="42"/>
      <c r="F69" s="42"/>
      <c r="G69" s="42"/>
      <c r="H69" s="43"/>
      <c r="I69" s="4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35.25" customHeight="1" x14ac:dyDescent="0.2">
      <c r="A70" s="253" t="s">
        <v>78</v>
      </c>
      <c r="B70" s="168"/>
      <c r="C70" s="168"/>
      <c r="D70" s="168"/>
      <c r="E70" s="168"/>
      <c r="F70" s="168"/>
      <c r="G70" s="168"/>
      <c r="H70" s="168"/>
      <c r="I70" s="17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9.75" customHeight="1" x14ac:dyDescent="0.2">
      <c r="A71" s="233"/>
      <c r="B71" s="168"/>
      <c r="C71" s="168"/>
      <c r="D71" s="168"/>
      <c r="E71" s="168"/>
      <c r="F71" s="168"/>
      <c r="G71" s="168"/>
      <c r="H71" s="168"/>
      <c r="I71" s="17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 customHeight="1" x14ac:dyDescent="0.2">
      <c r="A72" s="251" t="s">
        <v>79</v>
      </c>
      <c r="B72" s="168"/>
      <c r="C72" s="168"/>
      <c r="D72" s="168"/>
      <c r="E72" s="168"/>
      <c r="F72" s="168"/>
      <c r="G72" s="168"/>
      <c r="H72" s="168"/>
      <c r="I72" s="17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27" customHeight="1" x14ac:dyDescent="0.2">
      <c r="A73" s="45" t="s">
        <v>80</v>
      </c>
      <c r="B73" s="231" t="s">
        <v>81</v>
      </c>
      <c r="C73" s="168"/>
      <c r="D73" s="168"/>
      <c r="E73" s="168"/>
      <c r="F73" s="168"/>
      <c r="G73" s="168"/>
      <c r="H73" s="172"/>
      <c r="I73" s="33" t="s">
        <v>57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 x14ac:dyDescent="0.2">
      <c r="A74" s="46" t="s">
        <v>4</v>
      </c>
      <c r="B74" s="220" t="s">
        <v>225</v>
      </c>
      <c r="C74" s="168"/>
      <c r="D74" s="168"/>
      <c r="E74" s="168"/>
      <c r="F74" s="168"/>
      <c r="G74" s="168"/>
      <c r="H74" s="168"/>
      <c r="I74" s="28">
        <f>IF(ROUND((H75*H77*H76)-(I33*H78),2)&lt;0,0,ROUND((H75*H77*H76)-(I33*H78),2))</f>
        <v>110.79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 x14ac:dyDescent="0.2">
      <c r="A75" s="47"/>
      <c r="B75" s="232" t="s">
        <v>83</v>
      </c>
      <c r="C75" s="168"/>
      <c r="D75" s="168"/>
      <c r="E75" s="168"/>
      <c r="F75" s="168"/>
      <c r="G75" s="168"/>
      <c r="H75" s="48">
        <v>4.7</v>
      </c>
      <c r="I75" s="18" t="s">
        <v>46</v>
      </c>
      <c r="J75" s="20" t="s">
        <v>226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 customHeight="1" x14ac:dyDescent="0.2">
      <c r="A76" s="46"/>
      <c r="B76" s="220" t="s">
        <v>227</v>
      </c>
      <c r="C76" s="168"/>
      <c r="D76" s="168"/>
      <c r="E76" s="168"/>
      <c r="F76" s="168"/>
      <c r="G76" s="172"/>
      <c r="H76" s="49">
        <v>2</v>
      </c>
      <c r="I76" s="50" t="s">
        <v>46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 customHeight="1" x14ac:dyDescent="0.2">
      <c r="A77" s="46"/>
      <c r="B77" s="207" t="s">
        <v>86</v>
      </c>
      <c r="C77" s="168"/>
      <c r="D77" s="168"/>
      <c r="E77" s="168"/>
      <c r="F77" s="168"/>
      <c r="G77" s="172"/>
      <c r="H77" s="51">
        <v>30</v>
      </c>
      <c r="I77" s="50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customHeight="1" x14ac:dyDescent="0.2">
      <c r="A78" s="46"/>
      <c r="B78" s="207" t="s">
        <v>87</v>
      </c>
      <c r="C78" s="168"/>
      <c r="D78" s="168"/>
      <c r="E78" s="168"/>
      <c r="F78" s="168"/>
      <c r="G78" s="172"/>
      <c r="H78" s="52">
        <v>0.06</v>
      </c>
      <c r="I78" s="50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4.25" customHeight="1" x14ac:dyDescent="0.2">
      <c r="A79" s="46" t="s">
        <v>6</v>
      </c>
      <c r="B79" s="220" t="s">
        <v>228</v>
      </c>
      <c r="C79" s="168"/>
      <c r="D79" s="168"/>
      <c r="E79" s="168"/>
      <c r="F79" s="168"/>
      <c r="G79" s="168"/>
      <c r="H79" s="168"/>
      <c r="I79" s="28">
        <f>ROUND(H81*H80*(1-H82),2)*1+ROUND(21.726*6*(1-H82),2)*0</f>
        <v>442.26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 customHeight="1" x14ac:dyDescent="0.2">
      <c r="A80" s="47"/>
      <c r="B80" s="232" t="s">
        <v>229</v>
      </c>
      <c r="C80" s="168"/>
      <c r="D80" s="168"/>
      <c r="E80" s="168"/>
      <c r="F80" s="168"/>
      <c r="G80" s="168"/>
      <c r="H80" s="48">
        <v>18.2</v>
      </c>
      <c r="I80" s="18" t="s">
        <v>46</v>
      </c>
      <c r="J80" s="20" t="s">
        <v>230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 customHeight="1" x14ac:dyDescent="0.2">
      <c r="A81" s="46"/>
      <c r="B81" s="220" t="s">
        <v>231</v>
      </c>
      <c r="C81" s="168"/>
      <c r="D81" s="168"/>
      <c r="E81" s="168"/>
      <c r="F81" s="168"/>
      <c r="G81" s="168"/>
      <c r="H81" s="51">
        <v>30</v>
      </c>
      <c r="I81" s="50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customHeight="1" x14ac:dyDescent="0.2">
      <c r="A82" s="47"/>
      <c r="B82" s="232" t="s">
        <v>92</v>
      </c>
      <c r="C82" s="168"/>
      <c r="D82" s="168"/>
      <c r="E82" s="168"/>
      <c r="F82" s="168"/>
      <c r="G82" s="172"/>
      <c r="H82" s="53">
        <v>0.19</v>
      </c>
      <c r="I82" s="18"/>
      <c r="J82" s="20" t="s">
        <v>232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 customHeight="1" x14ac:dyDescent="0.2">
      <c r="A83" s="47" t="s">
        <v>9</v>
      </c>
      <c r="B83" s="232" t="s">
        <v>94</v>
      </c>
      <c r="C83" s="168"/>
      <c r="D83" s="168"/>
      <c r="E83" s="168"/>
      <c r="F83" s="168"/>
      <c r="G83" s="168"/>
      <c r="H83" s="168"/>
      <c r="I83" s="54">
        <v>15.62</v>
      </c>
      <c r="J83" s="20" t="s">
        <v>233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24" customHeight="1" x14ac:dyDescent="0.2">
      <c r="A84" s="47" t="s">
        <v>11</v>
      </c>
      <c r="B84" s="232" t="s">
        <v>96</v>
      </c>
      <c r="C84" s="168"/>
      <c r="D84" s="168"/>
      <c r="E84" s="168"/>
      <c r="F84" s="168"/>
      <c r="G84" s="168"/>
      <c r="H84" s="168"/>
      <c r="I84" s="54"/>
      <c r="J84" s="106" t="s">
        <v>234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customHeight="1" x14ac:dyDescent="0.2">
      <c r="A85" s="47" t="s">
        <v>44</v>
      </c>
      <c r="B85" s="232" t="s">
        <v>235</v>
      </c>
      <c r="C85" s="168"/>
      <c r="D85" s="168"/>
      <c r="E85" s="168"/>
      <c r="F85" s="168"/>
      <c r="G85" s="168"/>
      <c r="H85" s="172"/>
      <c r="I85" s="54"/>
      <c r="J85" s="20" t="s">
        <v>210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 x14ac:dyDescent="0.2">
      <c r="A86" s="47" t="s">
        <v>73</v>
      </c>
      <c r="B86" s="252" t="s">
        <v>99</v>
      </c>
      <c r="C86" s="168"/>
      <c r="D86" s="168"/>
      <c r="E86" s="168"/>
      <c r="F86" s="168"/>
      <c r="G86" s="168"/>
      <c r="H86" s="168"/>
      <c r="I86" s="74">
        <v>0</v>
      </c>
      <c r="J86" s="20" t="s">
        <v>210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8" customHeight="1" x14ac:dyDescent="0.2">
      <c r="A87" s="56"/>
      <c r="B87" s="223" t="s">
        <v>60</v>
      </c>
      <c r="C87" s="168"/>
      <c r="D87" s="168"/>
      <c r="E87" s="168"/>
      <c r="F87" s="168"/>
      <c r="G87" s="168"/>
      <c r="H87" s="170"/>
      <c r="I87" s="30">
        <f>SUM(I74:I86)</f>
        <v>568.66999999999996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8.25" customHeight="1" x14ac:dyDescent="0.2">
      <c r="A88" s="261"/>
      <c r="B88" s="168"/>
      <c r="C88" s="168"/>
      <c r="D88" s="168"/>
      <c r="E88" s="168"/>
      <c r="F88" s="168"/>
      <c r="G88" s="168"/>
      <c r="H88" s="168"/>
      <c r="I88" s="17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7.25" customHeight="1" x14ac:dyDescent="0.2">
      <c r="A89" s="234" t="s">
        <v>100</v>
      </c>
      <c r="B89" s="168"/>
      <c r="C89" s="168"/>
      <c r="D89" s="168"/>
      <c r="E89" s="168"/>
      <c r="F89" s="168"/>
      <c r="G89" s="168"/>
      <c r="H89" s="168"/>
      <c r="I89" s="17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 customHeight="1" x14ac:dyDescent="0.2">
      <c r="A90" s="57">
        <v>2</v>
      </c>
      <c r="B90" s="235" t="s">
        <v>101</v>
      </c>
      <c r="C90" s="168"/>
      <c r="D90" s="168"/>
      <c r="E90" s="168"/>
      <c r="F90" s="168"/>
      <c r="G90" s="168"/>
      <c r="H90" s="172"/>
      <c r="I90" s="57" t="s">
        <v>57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4.25" customHeight="1" x14ac:dyDescent="0.2">
      <c r="A91" s="9" t="s">
        <v>55</v>
      </c>
      <c r="B91" s="236" t="s">
        <v>236</v>
      </c>
      <c r="C91" s="168"/>
      <c r="D91" s="168"/>
      <c r="E91" s="168"/>
      <c r="F91" s="168"/>
      <c r="G91" s="168"/>
      <c r="H91" s="172"/>
      <c r="I91" s="58">
        <f>I56</f>
        <v>537.12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4.25" customHeight="1" x14ac:dyDescent="0.2">
      <c r="A92" s="9" t="s">
        <v>63</v>
      </c>
      <c r="B92" s="236" t="s">
        <v>64</v>
      </c>
      <c r="C92" s="168"/>
      <c r="D92" s="168"/>
      <c r="E92" s="168"/>
      <c r="F92" s="168"/>
      <c r="G92" s="168"/>
      <c r="H92" s="172"/>
      <c r="I92" s="58">
        <f>I68</f>
        <v>1470.0900000000001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4.25" customHeight="1" x14ac:dyDescent="0.2">
      <c r="A93" s="9" t="s">
        <v>80</v>
      </c>
      <c r="B93" s="236" t="s">
        <v>81</v>
      </c>
      <c r="C93" s="168"/>
      <c r="D93" s="168"/>
      <c r="E93" s="168"/>
      <c r="F93" s="168"/>
      <c r="G93" s="168"/>
      <c r="H93" s="172"/>
      <c r="I93" s="58">
        <f>I87</f>
        <v>568.66999999999996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4.25" customHeight="1" x14ac:dyDescent="0.2">
      <c r="A94" s="237" t="s">
        <v>60</v>
      </c>
      <c r="B94" s="168"/>
      <c r="C94" s="168"/>
      <c r="D94" s="168"/>
      <c r="E94" s="168"/>
      <c r="F94" s="168"/>
      <c r="G94" s="168"/>
      <c r="H94" s="172"/>
      <c r="I94" s="59">
        <f>SUM(I91+I92+I93)</f>
        <v>2575.88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8.25" customHeight="1" x14ac:dyDescent="0.2">
      <c r="A95" s="238"/>
      <c r="B95" s="168"/>
      <c r="C95" s="168"/>
      <c r="D95" s="168"/>
      <c r="E95" s="168"/>
      <c r="F95" s="168"/>
      <c r="G95" s="168"/>
      <c r="H95" s="168"/>
      <c r="I95" s="17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20.25" customHeight="1" x14ac:dyDescent="0.2">
      <c r="A96" s="217" t="s">
        <v>103</v>
      </c>
      <c r="B96" s="168"/>
      <c r="C96" s="168"/>
      <c r="D96" s="168"/>
      <c r="E96" s="168"/>
      <c r="F96" s="168"/>
      <c r="G96" s="168"/>
      <c r="H96" s="168"/>
      <c r="I96" s="17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" customHeight="1" x14ac:dyDescent="0.2">
      <c r="A97" s="45">
        <v>3</v>
      </c>
      <c r="B97" s="228" t="s">
        <v>104</v>
      </c>
      <c r="C97" s="168"/>
      <c r="D97" s="168"/>
      <c r="E97" s="168"/>
      <c r="F97" s="168"/>
      <c r="G97" s="168"/>
      <c r="H97" s="172"/>
      <c r="I97" s="45" t="s">
        <v>57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38.25" customHeight="1" x14ac:dyDescent="0.2">
      <c r="A98" s="46" t="s">
        <v>4</v>
      </c>
      <c r="B98" s="220" t="s">
        <v>237</v>
      </c>
      <c r="C98" s="168"/>
      <c r="D98" s="168"/>
      <c r="E98" s="168"/>
      <c r="F98" s="168"/>
      <c r="G98" s="168"/>
      <c r="H98" s="172"/>
      <c r="I98" s="28">
        <f>ROUND(((I40/12)+($I$52/12)+(I40/12/12)+($I$53/12))*(30/30)*0.05,2)</f>
        <v>17.239999999999998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4.25" customHeight="1" x14ac:dyDescent="0.2">
      <c r="A99" s="47" t="s">
        <v>6</v>
      </c>
      <c r="B99" s="252" t="s">
        <v>106</v>
      </c>
      <c r="C99" s="168"/>
      <c r="D99" s="168"/>
      <c r="E99" s="168"/>
      <c r="F99" s="168"/>
      <c r="G99" s="168"/>
      <c r="H99" s="172"/>
      <c r="I99" s="54">
        <f>ROUND(H67*I98,2)</f>
        <v>1.38</v>
      </c>
      <c r="J99" s="20" t="s">
        <v>238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4.25" customHeight="1" x14ac:dyDescent="0.2">
      <c r="A100" s="47" t="s">
        <v>9</v>
      </c>
      <c r="B100" s="252" t="s">
        <v>108</v>
      </c>
      <c r="C100" s="168"/>
      <c r="D100" s="168"/>
      <c r="E100" s="168"/>
      <c r="F100" s="168"/>
      <c r="G100" s="168"/>
      <c r="H100" s="172"/>
      <c r="I100" s="54">
        <f>(40%*8%*(I40+I52+I53+I112)*5%)</f>
        <v>6.6625920000000001</v>
      </c>
      <c r="J100" s="20" t="s">
        <v>239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customHeight="1" x14ac:dyDescent="0.2">
      <c r="A101" s="46" t="s">
        <v>11</v>
      </c>
      <c r="B101" s="220" t="s">
        <v>240</v>
      </c>
      <c r="C101" s="168"/>
      <c r="D101" s="168"/>
      <c r="E101" s="168"/>
      <c r="F101" s="168"/>
      <c r="G101" s="168"/>
      <c r="H101" s="172"/>
      <c r="I101" s="28">
        <f>ROUND(((7/30)/$H$11)*I40*1,2)</f>
        <v>40.340000000000003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customHeight="1" x14ac:dyDescent="0.2">
      <c r="A102" s="46" t="s">
        <v>44</v>
      </c>
      <c r="B102" s="218" t="s">
        <v>111</v>
      </c>
      <c r="C102" s="168"/>
      <c r="D102" s="168"/>
      <c r="E102" s="168"/>
      <c r="F102" s="168"/>
      <c r="G102" s="168"/>
      <c r="H102" s="172"/>
      <c r="I102" s="28">
        <f>ROUND($H$68*I101,2)</f>
        <v>14.85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25.5" customHeight="1" x14ac:dyDescent="0.2">
      <c r="A103" s="47" t="s">
        <v>73</v>
      </c>
      <c r="B103" s="232" t="s">
        <v>241</v>
      </c>
      <c r="C103" s="168"/>
      <c r="D103" s="168"/>
      <c r="E103" s="168"/>
      <c r="F103" s="168"/>
      <c r="G103" s="168"/>
      <c r="H103" s="172"/>
      <c r="I103" s="54">
        <f>(40%*8%*(I40+I52+I53+I112)*100%)</f>
        <v>133.25183999999999</v>
      </c>
      <c r="J103" s="20" t="s">
        <v>107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customHeight="1" x14ac:dyDescent="0.2">
      <c r="A104" s="223" t="s">
        <v>113</v>
      </c>
      <c r="B104" s="168"/>
      <c r="C104" s="168"/>
      <c r="D104" s="168"/>
      <c r="E104" s="168"/>
      <c r="F104" s="168"/>
      <c r="G104" s="168"/>
      <c r="H104" s="172"/>
      <c r="I104" s="30">
        <f>SUM(I98:I103)</f>
        <v>213.72443199999998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9" customHeight="1" x14ac:dyDescent="0.2">
      <c r="A105" s="183"/>
      <c r="B105" s="168"/>
      <c r="C105" s="168"/>
      <c r="D105" s="168"/>
      <c r="E105" s="168"/>
      <c r="F105" s="168"/>
      <c r="G105" s="168"/>
      <c r="H105" s="168"/>
      <c r="I105" s="17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24" customHeight="1" x14ac:dyDescent="0.2">
      <c r="A106" s="240" t="s">
        <v>114</v>
      </c>
      <c r="B106" s="168"/>
      <c r="C106" s="168"/>
      <c r="D106" s="168"/>
      <c r="E106" s="168"/>
      <c r="F106" s="168"/>
      <c r="G106" s="168"/>
      <c r="H106" s="168"/>
      <c r="I106" s="17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" customHeight="1" x14ac:dyDescent="0.2">
      <c r="A107" s="253" t="s">
        <v>115</v>
      </c>
      <c r="B107" s="168"/>
      <c r="C107" s="168"/>
      <c r="D107" s="168"/>
      <c r="E107" s="168"/>
      <c r="F107" s="168"/>
      <c r="G107" s="168"/>
      <c r="H107" s="168"/>
      <c r="I107" s="17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78" customHeight="1" x14ac:dyDescent="0.2">
      <c r="A108" s="254" t="s">
        <v>242</v>
      </c>
      <c r="B108" s="168"/>
      <c r="C108" s="168"/>
      <c r="D108" s="168"/>
      <c r="E108" s="168"/>
      <c r="F108" s="168"/>
      <c r="G108" s="168"/>
      <c r="H108" s="172"/>
      <c r="I108" s="60">
        <f>I40+I52+I53+I112</f>
        <v>4164.12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7.5" customHeight="1" x14ac:dyDescent="0.2">
      <c r="A109" s="255"/>
      <c r="B109" s="168"/>
      <c r="C109" s="168"/>
      <c r="D109" s="168"/>
      <c r="E109" s="168"/>
      <c r="F109" s="168"/>
      <c r="G109" s="168"/>
      <c r="H109" s="168"/>
      <c r="I109" s="17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" customHeight="1" x14ac:dyDescent="0.2">
      <c r="A110" s="184" t="s">
        <v>117</v>
      </c>
      <c r="B110" s="168"/>
      <c r="C110" s="168"/>
      <c r="D110" s="168"/>
      <c r="E110" s="168"/>
      <c r="F110" s="168"/>
      <c r="G110" s="168"/>
      <c r="H110" s="168"/>
      <c r="I110" s="17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24" customHeight="1" x14ac:dyDescent="0.25">
      <c r="A111" s="61" t="s">
        <v>118</v>
      </c>
      <c r="B111" s="228" t="s">
        <v>119</v>
      </c>
      <c r="C111" s="168"/>
      <c r="D111" s="168"/>
      <c r="E111" s="168"/>
      <c r="F111" s="168"/>
      <c r="G111" s="168"/>
      <c r="H111" s="172"/>
      <c r="I111" s="61" t="s">
        <v>57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31.5" customHeight="1" x14ac:dyDescent="0.2">
      <c r="A112" s="62" t="s">
        <v>4</v>
      </c>
      <c r="B112" s="236" t="s">
        <v>243</v>
      </c>
      <c r="C112" s="168"/>
      <c r="D112" s="168"/>
      <c r="E112" s="168"/>
      <c r="F112" s="168"/>
      <c r="G112" s="172"/>
      <c r="H112" s="63">
        <v>9.0749999999999997E-2</v>
      </c>
      <c r="I112" s="64">
        <f>ROUND(I40*H112,2)</f>
        <v>313.79000000000002</v>
      </c>
      <c r="J112" s="1">
        <v>12</v>
      </c>
      <c r="K112" s="1">
        <f>I112*J112</f>
        <v>3765.4800000000005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 x14ac:dyDescent="0.2">
      <c r="A113" s="46" t="s">
        <v>6</v>
      </c>
      <c r="B113" s="220" t="s">
        <v>244</v>
      </c>
      <c r="C113" s="168"/>
      <c r="D113" s="168"/>
      <c r="E113" s="168"/>
      <c r="F113" s="168"/>
      <c r="G113" s="168"/>
      <c r="H113" s="172"/>
      <c r="I113" s="28">
        <f>ROUND((2.96/30)/12*($I$108),2)</f>
        <v>34.24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 x14ac:dyDescent="0.2">
      <c r="A114" s="46" t="s">
        <v>9</v>
      </c>
      <c r="B114" s="220" t="s">
        <v>245</v>
      </c>
      <c r="C114" s="168"/>
      <c r="D114" s="168"/>
      <c r="E114" s="168"/>
      <c r="F114" s="168"/>
      <c r="G114" s="168"/>
      <c r="H114" s="172"/>
      <c r="I114" s="28">
        <f>ROUND((5/30)/12*0.015*($I$108),2)</f>
        <v>0.87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 x14ac:dyDescent="0.2">
      <c r="A115" s="46" t="s">
        <v>11</v>
      </c>
      <c r="B115" s="220" t="s">
        <v>246</v>
      </c>
      <c r="C115" s="168"/>
      <c r="D115" s="168"/>
      <c r="E115" s="168"/>
      <c r="F115" s="168"/>
      <c r="G115" s="168"/>
      <c r="H115" s="172"/>
      <c r="I115" s="28">
        <f>ROUND(((15/30)/12)*0.0078*($I$108),2)</f>
        <v>1.35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customHeight="1" x14ac:dyDescent="0.2">
      <c r="A116" s="46" t="s">
        <v>44</v>
      </c>
      <c r="B116" s="220" t="s">
        <v>247</v>
      </c>
      <c r="C116" s="168"/>
      <c r="D116" s="168"/>
      <c r="E116" s="168"/>
      <c r="F116" s="168"/>
      <c r="G116" s="168"/>
      <c r="H116" s="172"/>
      <c r="I116" s="28">
        <f>ROUND((1+1/3)/12*(4/12)*0.02*(I40),2)</f>
        <v>2.56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 x14ac:dyDescent="0.2">
      <c r="A117" s="46" t="s">
        <v>73</v>
      </c>
      <c r="B117" s="220" t="s">
        <v>248</v>
      </c>
      <c r="C117" s="168"/>
      <c r="D117" s="168"/>
      <c r="E117" s="168"/>
      <c r="F117" s="168"/>
      <c r="G117" s="168"/>
      <c r="H117" s="172"/>
      <c r="I117" s="28">
        <f>ROUND(((3/30)/12)*($I$108),2)</f>
        <v>34.700000000000003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.75" customHeight="1" x14ac:dyDescent="0.2">
      <c r="A118" s="223" t="s">
        <v>60</v>
      </c>
      <c r="B118" s="168"/>
      <c r="C118" s="168"/>
      <c r="D118" s="168"/>
      <c r="E118" s="168"/>
      <c r="F118" s="168"/>
      <c r="G118" s="168"/>
      <c r="H118" s="172"/>
      <c r="I118" s="30">
        <f>SUM(I112:I117)</f>
        <v>387.51000000000005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customHeight="1" x14ac:dyDescent="0.2">
      <c r="A119" s="10" t="s">
        <v>75</v>
      </c>
      <c r="B119" s="249" t="s">
        <v>126</v>
      </c>
      <c r="C119" s="168"/>
      <c r="D119" s="168"/>
      <c r="E119" s="168"/>
      <c r="F119" s="168"/>
      <c r="G119" s="168"/>
      <c r="H119" s="172"/>
      <c r="I119" s="29">
        <f>ROUND(H68*I118,2)</f>
        <v>142.6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 customHeight="1" x14ac:dyDescent="0.2">
      <c r="A120" s="223" t="s">
        <v>60</v>
      </c>
      <c r="B120" s="168"/>
      <c r="C120" s="168"/>
      <c r="D120" s="168"/>
      <c r="E120" s="168"/>
      <c r="F120" s="168"/>
      <c r="G120" s="168"/>
      <c r="H120" s="172"/>
      <c r="I120" s="30">
        <f>SUM(I118:I119)</f>
        <v>530.11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" customHeight="1" x14ac:dyDescent="0.2">
      <c r="A121" s="250"/>
      <c r="B121" s="168"/>
      <c r="C121" s="168"/>
      <c r="D121" s="168"/>
      <c r="E121" s="168"/>
      <c r="F121" s="168"/>
      <c r="G121" s="168"/>
      <c r="H121" s="168"/>
      <c r="I121" s="17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.75" customHeight="1" x14ac:dyDescent="0.2">
      <c r="A122" s="251" t="s">
        <v>127</v>
      </c>
      <c r="B122" s="168"/>
      <c r="C122" s="168"/>
      <c r="D122" s="168"/>
      <c r="E122" s="168"/>
      <c r="F122" s="168"/>
      <c r="G122" s="168"/>
      <c r="H122" s="168"/>
      <c r="I122" s="17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.75" customHeight="1" x14ac:dyDescent="0.2">
      <c r="A123" s="65" t="s">
        <v>128</v>
      </c>
      <c r="B123" s="248" t="s">
        <v>129</v>
      </c>
      <c r="C123" s="168"/>
      <c r="D123" s="168"/>
      <c r="E123" s="168"/>
      <c r="F123" s="168"/>
      <c r="G123" s="168"/>
      <c r="H123" s="172"/>
      <c r="I123" s="66" t="s">
        <v>57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 x14ac:dyDescent="0.2">
      <c r="A124" s="67" t="s">
        <v>4</v>
      </c>
      <c r="B124" s="236" t="s">
        <v>249</v>
      </c>
      <c r="C124" s="168"/>
      <c r="D124" s="168"/>
      <c r="E124" s="168"/>
      <c r="F124" s="168"/>
      <c r="G124" s="168"/>
      <c r="H124" s="172"/>
      <c r="I124" s="68">
        <f>ROUND(H25*1.3*0.5*1.1428571*30*1.2*1.2,2)*0</f>
        <v>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 x14ac:dyDescent="0.2">
      <c r="A125" s="3" t="s">
        <v>6</v>
      </c>
      <c r="B125" s="220" t="s">
        <v>250</v>
      </c>
      <c r="C125" s="168"/>
      <c r="D125" s="168"/>
      <c r="E125" s="168"/>
      <c r="F125" s="168"/>
      <c r="G125" s="168"/>
      <c r="H125" s="172"/>
      <c r="I125" s="14">
        <f>ROUND(H28*H29*1.3*15,2)*0</f>
        <v>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customHeight="1" x14ac:dyDescent="0.2">
      <c r="A126" s="3"/>
      <c r="B126" s="243" t="s">
        <v>132</v>
      </c>
      <c r="C126" s="168"/>
      <c r="D126" s="168"/>
      <c r="E126" s="168"/>
      <c r="F126" s="168"/>
      <c r="G126" s="168"/>
      <c r="H126" s="172"/>
      <c r="I126" s="14">
        <f>I124+I125</f>
        <v>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customHeight="1" x14ac:dyDescent="0.2">
      <c r="A127" s="67" t="s">
        <v>9</v>
      </c>
      <c r="B127" s="236" t="s">
        <v>251</v>
      </c>
      <c r="C127" s="168"/>
      <c r="D127" s="168"/>
      <c r="E127" s="168"/>
      <c r="F127" s="168"/>
      <c r="G127" s="168"/>
      <c r="H127" s="172"/>
      <c r="I127" s="68">
        <f>ROUND(I126/12,2)+ROUND(I126/3/12,2)</f>
        <v>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 customHeight="1" x14ac:dyDescent="0.2">
      <c r="A128" s="288" t="s">
        <v>134</v>
      </c>
      <c r="B128" s="168"/>
      <c r="C128" s="168"/>
      <c r="D128" s="168"/>
      <c r="E128" s="168"/>
      <c r="F128" s="168"/>
      <c r="G128" s="168"/>
      <c r="H128" s="172"/>
      <c r="I128" s="68">
        <f>I126+I127</f>
        <v>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.75" customHeight="1" x14ac:dyDescent="0.2">
      <c r="A129" s="69" t="s">
        <v>6</v>
      </c>
      <c r="B129" s="236" t="s">
        <v>135</v>
      </c>
      <c r="C129" s="168"/>
      <c r="D129" s="168"/>
      <c r="E129" s="168"/>
      <c r="F129" s="168"/>
      <c r="G129" s="168"/>
      <c r="H129" s="172"/>
      <c r="I129" s="70">
        <f>ROUND(H68*I128,2)</f>
        <v>0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 customHeight="1" x14ac:dyDescent="0.2">
      <c r="A130" s="245" t="s">
        <v>60</v>
      </c>
      <c r="B130" s="168"/>
      <c r="C130" s="168"/>
      <c r="D130" s="168"/>
      <c r="E130" s="168"/>
      <c r="F130" s="168"/>
      <c r="G130" s="168"/>
      <c r="H130" s="172"/>
      <c r="I130" s="71">
        <f>SUM(I128:I129)</f>
        <v>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7.5" customHeight="1" x14ac:dyDescent="0.2">
      <c r="A131" s="246"/>
      <c r="B131" s="168"/>
      <c r="C131" s="168"/>
      <c r="D131" s="168"/>
      <c r="E131" s="168"/>
      <c r="F131" s="168"/>
      <c r="G131" s="168"/>
      <c r="H131" s="168"/>
      <c r="I131" s="17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.75" customHeight="1" x14ac:dyDescent="0.2">
      <c r="A132" s="247" t="s">
        <v>136</v>
      </c>
      <c r="B132" s="168"/>
      <c r="C132" s="168"/>
      <c r="D132" s="168"/>
      <c r="E132" s="168"/>
      <c r="F132" s="168"/>
      <c r="G132" s="168"/>
      <c r="H132" s="168"/>
      <c r="I132" s="17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" customHeight="1" x14ac:dyDescent="0.2">
      <c r="A133" s="57">
        <v>4</v>
      </c>
      <c r="B133" s="248" t="s">
        <v>137</v>
      </c>
      <c r="C133" s="168"/>
      <c r="D133" s="168"/>
      <c r="E133" s="168"/>
      <c r="F133" s="168"/>
      <c r="G133" s="168"/>
      <c r="H133" s="172"/>
      <c r="I133" s="66" t="s">
        <v>57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 x14ac:dyDescent="0.2">
      <c r="A134" s="9" t="s">
        <v>118</v>
      </c>
      <c r="B134" s="239" t="s">
        <v>119</v>
      </c>
      <c r="C134" s="168"/>
      <c r="D134" s="168"/>
      <c r="E134" s="168"/>
      <c r="F134" s="168"/>
      <c r="G134" s="168"/>
      <c r="H134" s="172"/>
      <c r="I134" s="68">
        <f>I120</f>
        <v>530.11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customHeight="1" x14ac:dyDescent="0.2">
      <c r="A135" s="9" t="s">
        <v>138</v>
      </c>
      <c r="B135" s="239" t="s">
        <v>129</v>
      </c>
      <c r="C135" s="168"/>
      <c r="D135" s="168"/>
      <c r="E135" s="168"/>
      <c r="F135" s="168"/>
      <c r="G135" s="168"/>
      <c r="H135" s="172"/>
      <c r="I135" s="68">
        <f>I130</f>
        <v>0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customHeight="1" x14ac:dyDescent="0.2">
      <c r="A136" s="237" t="s">
        <v>60</v>
      </c>
      <c r="B136" s="168"/>
      <c r="C136" s="168"/>
      <c r="D136" s="168"/>
      <c r="E136" s="168"/>
      <c r="F136" s="168"/>
      <c r="G136" s="168"/>
      <c r="H136" s="172"/>
      <c r="I136" s="71">
        <f>SUM(I134+I135)</f>
        <v>530.11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7.5" customHeight="1" x14ac:dyDescent="0.2">
      <c r="A137" s="183"/>
      <c r="B137" s="168"/>
      <c r="C137" s="168"/>
      <c r="D137" s="168"/>
      <c r="E137" s="168"/>
      <c r="F137" s="168"/>
      <c r="G137" s="168"/>
      <c r="H137" s="168"/>
      <c r="I137" s="17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.75" customHeight="1" x14ac:dyDescent="0.2">
      <c r="A138" s="240" t="s">
        <v>139</v>
      </c>
      <c r="B138" s="168"/>
      <c r="C138" s="168"/>
      <c r="D138" s="168"/>
      <c r="E138" s="168"/>
      <c r="F138" s="168"/>
      <c r="G138" s="168"/>
      <c r="H138" s="168"/>
      <c r="I138" s="17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" customHeight="1" x14ac:dyDescent="0.2">
      <c r="A139" s="45">
        <v>3</v>
      </c>
      <c r="B139" s="231" t="s">
        <v>140</v>
      </c>
      <c r="C139" s="168"/>
      <c r="D139" s="168"/>
      <c r="E139" s="168"/>
      <c r="F139" s="168"/>
      <c r="G139" s="168"/>
      <c r="H139" s="172"/>
      <c r="I139" s="45" t="s">
        <v>57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 x14ac:dyDescent="0.2">
      <c r="A140" s="47" t="s">
        <v>4</v>
      </c>
      <c r="B140" s="232" t="s">
        <v>141</v>
      </c>
      <c r="C140" s="168"/>
      <c r="D140" s="168"/>
      <c r="E140" s="168"/>
      <c r="F140" s="168"/>
      <c r="G140" s="168"/>
      <c r="H140" s="172"/>
      <c r="I140" s="54">
        <f>INSUMOS!G31</f>
        <v>184.39699999999999</v>
      </c>
      <c r="J140" s="241" t="s">
        <v>252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customHeight="1" x14ac:dyDescent="0.2">
      <c r="A141" s="47" t="s">
        <v>6</v>
      </c>
      <c r="B141" s="232" t="s">
        <v>143</v>
      </c>
      <c r="C141" s="168"/>
      <c r="D141" s="168"/>
      <c r="E141" s="168"/>
      <c r="F141" s="168"/>
      <c r="G141" s="168"/>
      <c r="H141" s="172"/>
      <c r="I141" s="74">
        <f>INSUMOS!F28</f>
        <v>4.270999999999999</v>
      </c>
      <c r="J141" s="22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customHeight="1" x14ac:dyDescent="0.2">
      <c r="A142" s="47" t="s">
        <v>9</v>
      </c>
      <c r="B142" s="232" t="s">
        <v>99</v>
      </c>
      <c r="C142" s="168"/>
      <c r="D142" s="168"/>
      <c r="E142" s="168"/>
      <c r="F142" s="168"/>
      <c r="G142" s="168"/>
      <c r="H142" s="172"/>
      <c r="I142" s="74" t="s">
        <v>144</v>
      </c>
      <c r="J142" s="22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.75" customHeight="1" x14ac:dyDescent="0.2">
      <c r="A143" s="223" t="s">
        <v>134</v>
      </c>
      <c r="B143" s="168"/>
      <c r="C143" s="168"/>
      <c r="D143" s="168"/>
      <c r="E143" s="168"/>
      <c r="F143" s="168"/>
      <c r="G143" s="168"/>
      <c r="H143" s="172"/>
      <c r="I143" s="97">
        <f>I140+I141</f>
        <v>188.66799999999998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7.5" customHeight="1" x14ac:dyDescent="0.2">
      <c r="A144" s="287"/>
      <c r="B144" s="168"/>
      <c r="C144" s="168"/>
      <c r="D144" s="168"/>
      <c r="E144" s="168"/>
      <c r="F144" s="168"/>
      <c r="G144" s="168"/>
      <c r="H144" s="168"/>
      <c r="I144" s="17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 customHeight="1" x14ac:dyDescent="0.2">
      <c r="A145" s="230" t="s">
        <v>253</v>
      </c>
      <c r="B145" s="168"/>
      <c r="C145" s="168"/>
      <c r="D145" s="168"/>
      <c r="E145" s="168"/>
      <c r="F145" s="168"/>
      <c r="G145" s="168"/>
      <c r="H145" s="168"/>
      <c r="I145" s="17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6.75" customHeight="1" x14ac:dyDescent="0.2">
      <c r="A146" s="76"/>
      <c r="B146" s="77"/>
      <c r="C146" s="77"/>
      <c r="D146" s="77"/>
      <c r="E146" s="77"/>
      <c r="F146" s="77"/>
      <c r="G146" s="77"/>
      <c r="H146" s="77"/>
      <c r="I146" s="78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.75" customHeight="1" x14ac:dyDescent="0.2">
      <c r="A147" s="217" t="s">
        <v>146</v>
      </c>
      <c r="B147" s="168"/>
      <c r="C147" s="168"/>
      <c r="D147" s="168"/>
      <c r="E147" s="168"/>
      <c r="F147" s="168"/>
      <c r="G147" s="168"/>
      <c r="H147" s="168"/>
      <c r="I147" s="17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30" customHeight="1" x14ac:dyDescent="0.2">
      <c r="A148" s="45">
        <v>6</v>
      </c>
      <c r="B148" s="228" t="s">
        <v>147</v>
      </c>
      <c r="C148" s="168"/>
      <c r="D148" s="168"/>
      <c r="E148" s="168"/>
      <c r="F148" s="168"/>
      <c r="G148" s="172"/>
      <c r="H148" s="32" t="s">
        <v>37</v>
      </c>
      <c r="I148" s="79" t="s">
        <v>65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 x14ac:dyDescent="0.2">
      <c r="A149" s="207" t="s">
        <v>148</v>
      </c>
      <c r="B149" s="168"/>
      <c r="C149" s="168"/>
      <c r="D149" s="168"/>
      <c r="E149" s="168"/>
      <c r="F149" s="168"/>
      <c r="G149" s="172"/>
      <c r="H149" s="80" t="s">
        <v>46</v>
      </c>
      <c r="I149" s="81">
        <f>SUM(I45+I94+I104+I136+I143)</f>
        <v>7112.1824319999996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 customHeight="1" x14ac:dyDescent="0.2">
      <c r="A150" s="47" t="s">
        <v>4</v>
      </c>
      <c r="B150" s="206" t="s">
        <v>149</v>
      </c>
      <c r="C150" s="168"/>
      <c r="D150" s="168"/>
      <c r="E150" s="168"/>
      <c r="F150" s="168"/>
      <c r="G150" s="172"/>
      <c r="H150" s="82">
        <v>0.06</v>
      </c>
      <c r="I150" s="54">
        <f>ROUND(H150*I149,2)</f>
        <v>426.73</v>
      </c>
      <c r="J150" s="20" t="s">
        <v>254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 x14ac:dyDescent="0.2">
      <c r="A151" s="207" t="s">
        <v>151</v>
      </c>
      <c r="B151" s="168"/>
      <c r="C151" s="168"/>
      <c r="D151" s="168"/>
      <c r="E151" s="168"/>
      <c r="F151" s="168"/>
      <c r="G151" s="172"/>
      <c r="H151" s="83" t="s">
        <v>46</v>
      </c>
      <c r="I151" s="81">
        <f>SUM(I45+I94+I104+I136+I143+I150)</f>
        <v>7538.9124319999992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.75" customHeight="1" x14ac:dyDescent="0.2">
      <c r="A152" s="46" t="s">
        <v>6</v>
      </c>
      <c r="B152" s="206" t="s">
        <v>152</v>
      </c>
      <c r="C152" s="168"/>
      <c r="D152" s="168"/>
      <c r="E152" s="168"/>
      <c r="F152" s="168"/>
      <c r="G152" s="172"/>
      <c r="H152" s="82">
        <v>6.7900000000000002E-2</v>
      </c>
      <c r="I152" s="54">
        <f>ROUND(H152*I151,2)</f>
        <v>511.89</v>
      </c>
      <c r="J152" s="20" t="s">
        <v>254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 x14ac:dyDescent="0.2">
      <c r="A153" s="207" t="s">
        <v>153</v>
      </c>
      <c r="B153" s="168"/>
      <c r="C153" s="168"/>
      <c r="D153" s="168"/>
      <c r="E153" s="168"/>
      <c r="F153" s="168"/>
      <c r="G153" s="172"/>
      <c r="H153" s="83" t="s">
        <v>46</v>
      </c>
      <c r="I153" s="81">
        <f>SUM(I45+I94+I104+I136+I143+I150+I152)</f>
        <v>8050.8024319999995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6.5" customHeight="1" x14ac:dyDescent="0.2">
      <c r="A154" s="84" t="s">
        <v>9</v>
      </c>
      <c r="B154" s="217" t="s">
        <v>154</v>
      </c>
      <c r="C154" s="168"/>
      <c r="D154" s="168"/>
      <c r="E154" s="168"/>
      <c r="F154" s="168"/>
      <c r="G154" s="172"/>
      <c r="H154" s="85" t="s">
        <v>46</v>
      </c>
      <c r="I154" s="50" t="s">
        <v>46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 x14ac:dyDescent="0.2">
      <c r="A155" s="46"/>
      <c r="B155" s="218" t="s">
        <v>155</v>
      </c>
      <c r="C155" s="168"/>
      <c r="D155" s="168"/>
      <c r="E155" s="168"/>
      <c r="F155" s="168"/>
      <c r="G155" s="172"/>
      <c r="H155" s="85" t="s">
        <v>46</v>
      </c>
      <c r="I155" s="50" t="s">
        <v>46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 x14ac:dyDescent="0.2">
      <c r="A156" s="47"/>
      <c r="B156" s="219" t="s">
        <v>255</v>
      </c>
      <c r="C156" s="168"/>
      <c r="D156" s="168"/>
      <c r="E156" s="168"/>
      <c r="F156" s="168"/>
      <c r="G156" s="172"/>
      <c r="H156" s="86">
        <v>7.5999999999999998E-2</v>
      </c>
      <c r="I156" s="87">
        <f t="shared" ref="I156:I157" si="1">ROUND(($I$153/(1-$H$165))*H156,2)</f>
        <v>689.42</v>
      </c>
      <c r="J156" s="241" t="s">
        <v>256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 x14ac:dyDescent="0.2">
      <c r="A157" s="47"/>
      <c r="B157" s="219" t="s">
        <v>257</v>
      </c>
      <c r="C157" s="168"/>
      <c r="D157" s="168"/>
      <c r="E157" s="168"/>
      <c r="F157" s="168"/>
      <c r="G157" s="172"/>
      <c r="H157" s="86">
        <v>1.6500000000000001E-2</v>
      </c>
      <c r="I157" s="87">
        <f t="shared" si="1"/>
        <v>149.68</v>
      </c>
      <c r="J157" s="226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 x14ac:dyDescent="0.2">
      <c r="A158" s="46"/>
      <c r="B158" s="220" t="s">
        <v>258</v>
      </c>
      <c r="C158" s="168"/>
      <c r="D158" s="168"/>
      <c r="E158" s="168"/>
      <c r="F158" s="168"/>
      <c r="G158" s="172"/>
      <c r="H158" s="88" t="s">
        <v>46</v>
      </c>
      <c r="I158" s="50" t="s">
        <v>46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 x14ac:dyDescent="0.2">
      <c r="A159" s="46"/>
      <c r="B159" s="220" t="s">
        <v>259</v>
      </c>
      <c r="C159" s="168"/>
      <c r="D159" s="168"/>
      <c r="E159" s="168"/>
      <c r="F159" s="168"/>
      <c r="G159" s="172"/>
      <c r="H159" s="88" t="s">
        <v>46</v>
      </c>
      <c r="I159" s="50" t="s">
        <v>46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 x14ac:dyDescent="0.2">
      <c r="A160" s="46"/>
      <c r="B160" s="220" t="s">
        <v>161</v>
      </c>
      <c r="C160" s="168"/>
      <c r="D160" s="168"/>
      <c r="E160" s="168"/>
      <c r="F160" s="168"/>
      <c r="G160" s="168"/>
      <c r="H160" s="88" t="s">
        <v>46</v>
      </c>
      <c r="I160" s="50" t="s">
        <v>46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customHeight="1" x14ac:dyDescent="0.2">
      <c r="A161" s="46"/>
      <c r="B161" s="220" t="s">
        <v>162</v>
      </c>
      <c r="C161" s="168"/>
      <c r="D161" s="168"/>
      <c r="E161" s="168"/>
      <c r="F161" s="168"/>
      <c r="G161" s="168"/>
      <c r="H161" s="88" t="s">
        <v>46</v>
      </c>
      <c r="I161" s="50" t="s">
        <v>46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customHeight="1" x14ac:dyDescent="0.2">
      <c r="A162" s="47"/>
      <c r="B162" s="232" t="s">
        <v>260</v>
      </c>
      <c r="C162" s="168"/>
      <c r="D162" s="168"/>
      <c r="E162" s="168"/>
      <c r="F162" s="168"/>
      <c r="G162" s="172"/>
      <c r="H162" s="86">
        <v>0.02</v>
      </c>
      <c r="I162" s="87">
        <f>ROUND(($I$153/(1-$H$165))*H162,2)</f>
        <v>181.43</v>
      </c>
      <c r="J162" s="20" t="s">
        <v>261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.75" customHeight="1" x14ac:dyDescent="0.2">
      <c r="A163" s="223" t="s">
        <v>113</v>
      </c>
      <c r="B163" s="168"/>
      <c r="C163" s="168"/>
      <c r="D163" s="168"/>
      <c r="E163" s="168"/>
      <c r="F163" s="168"/>
      <c r="G163" s="168"/>
      <c r="H163" s="172"/>
      <c r="I163" s="30">
        <f>SUM(I150+I152+I156+I157+I162)</f>
        <v>1959.15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6.75" customHeight="1" x14ac:dyDescent="0.2">
      <c r="A164" s="183"/>
      <c r="B164" s="168"/>
      <c r="C164" s="168"/>
      <c r="D164" s="168"/>
      <c r="E164" s="168"/>
      <c r="F164" s="168"/>
      <c r="G164" s="168"/>
      <c r="H164" s="168"/>
      <c r="I164" s="17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.75" customHeight="1" x14ac:dyDescent="0.2">
      <c r="A165" s="224" t="s">
        <v>165</v>
      </c>
      <c r="B165" s="168"/>
      <c r="C165" s="168"/>
      <c r="D165" s="168"/>
      <c r="E165" s="168"/>
      <c r="F165" s="168"/>
      <c r="G165" s="172"/>
      <c r="H165" s="93">
        <f t="shared" ref="H165:I165" si="2">SUM(H156:H162)</f>
        <v>0.1125</v>
      </c>
      <c r="I165" s="81">
        <f t="shared" si="2"/>
        <v>1020.53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customHeight="1" x14ac:dyDescent="0.2">
      <c r="A166" s="225" t="s">
        <v>166</v>
      </c>
      <c r="B166" s="176"/>
      <c r="C166" s="227" t="s">
        <v>167</v>
      </c>
      <c r="D166" s="176"/>
      <c r="E166" s="176"/>
      <c r="F166" s="176"/>
      <c r="G166" s="176"/>
      <c r="H166" s="176"/>
      <c r="I166" s="17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" customHeight="1" x14ac:dyDescent="0.2">
      <c r="A167" s="226"/>
      <c r="B167" s="176"/>
      <c r="C167" s="221" t="s">
        <v>168</v>
      </c>
      <c r="D167" s="176"/>
      <c r="E167" s="176"/>
      <c r="F167" s="176"/>
      <c r="G167" s="176"/>
      <c r="H167" s="176"/>
      <c r="I167" s="17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" customHeight="1" x14ac:dyDescent="0.2">
      <c r="A168" s="194"/>
      <c r="B168" s="195"/>
      <c r="C168" s="222" t="s">
        <v>169</v>
      </c>
      <c r="D168" s="195"/>
      <c r="E168" s="195"/>
      <c r="F168" s="195"/>
      <c r="G168" s="195"/>
      <c r="H168" s="195"/>
      <c r="I168" s="19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6.75" customHeight="1" x14ac:dyDescent="0.2">
      <c r="A169" s="181"/>
      <c r="B169" s="168"/>
      <c r="C169" s="168"/>
      <c r="D169" s="168"/>
      <c r="E169" s="168"/>
      <c r="F169" s="168"/>
      <c r="G169" s="168"/>
      <c r="H169" s="168"/>
      <c r="I169" s="170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24" customHeight="1" x14ac:dyDescent="0.2">
      <c r="A170" s="182" t="s">
        <v>170</v>
      </c>
      <c r="B170" s="168"/>
      <c r="C170" s="168"/>
      <c r="D170" s="168"/>
      <c r="E170" s="168"/>
      <c r="F170" s="168"/>
      <c r="G170" s="168"/>
      <c r="H170" s="168"/>
      <c r="I170" s="17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5.25" customHeight="1" x14ac:dyDescent="0.2">
      <c r="A171" s="183"/>
      <c r="B171" s="168"/>
      <c r="C171" s="168"/>
      <c r="D171" s="168"/>
      <c r="E171" s="168"/>
      <c r="F171" s="168"/>
      <c r="G171" s="168"/>
      <c r="H171" s="168"/>
      <c r="I171" s="17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.75" customHeight="1" x14ac:dyDescent="0.2">
      <c r="A172" s="184" t="s">
        <v>171</v>
      </c>
      <c r="B172" s="168"/>
      <c r="C172" s="168"/>
      <c r="D172" s="168"/>
      <c r="E172" s="168"/>
      <c r="F172" s="168"/>
      <c r="G172" s="168"/>
      <c r="H172" s="168"/>
      <c r="I172" s="17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" customHeight="1" x14ac:dyDescent="0.2">
      <c r="A173" s="185" t="s">
        <v>172</v>
      </c>
      <c r="B173" s="168"/>
      <c r="C173" s="168"/>
      <c r="D173" s="168"/>
      <c r="E173" s="168"/>
      <c r="F173" s="168"/>
      <c r="G173" s="168"/>
      <c r="H173" s="172"/>
      <c r="I173" s="32" t="s">
        <v>57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" customHeight="1" x14ac:dyDescent="0.2">
      <c r="A174" s="94" t="s">
        <v>4</v>
      </c>
      <c r="B174" s="167" t="s">
        <v>173</v>
      </c>
      <c r="C174" s="168"/>
      <c r="D174" s="168"/>
      <c r="E174" s="168"/>
      <c r="F174" s="168"/>
      <c r="G174" s="168"/>
      <c r="H174" s="168"/>
      <c r="I174" s="55">
        <f>I45</f>
        <v>3603.7999999999997</v>
      </c>
      <c r="J174" s="1"/>
      <c r="K174" s="95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" customHeight="1" x14ac:dyDescent="0.2">
      <c r="A175" s="94" t="s">
        <v>6</v>
      </c>
      <c r="B175" s="167" t="s">
        <v>174</v>
      </c>
      <c r="C175" s="168"/>
      <c r="D175" s="168"/>
      <c r="E175" s="168"/>
      <c r="F175" s="168"/>
      <c r="G175" s="168"/>
      <c r="H175" s="168"/>
      <c r="I175" s="55">
        <f>I94</f>
        <v>2575.88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" customHeight="1" x14ac:dyDescent="0.2">
      <c r="A176" s="94" t="s">
        <v>9</v>
      </c>
      <c r="B176" s="167" t="s">
        <v>175</v>
      </c>
      <c r="C176" s="168"/>
      <c r="D176" s="168"/>
      <c r="E176" s="168"/>
      <c r="F176" s="168"/>
      <c r="G176" s="168"/>
      <c r="H176" s="168"/>
      <c r="I176" s="55">
        <f>I104</f>
        <v>213.72443199999998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" customHeight="1" x14ac:dyDescent="0.2">
      <c r="A177" s="94" t="s">
        <v>11</v>
      </c>
      <c r="B177" s="167" t="s">
        <v>176</v>
      </c>
      <c r="C177" s="168"/>
      <c r="D177" s="168"/>
      <c r="E177" s="168"/>
      <c r="F177" s="168"/>
      <c r="G177" s="168"/>
      <c r="H177" s="168"/>
      <c r="I177" s="55">
        <f>I136</f>
        <v>530.11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" customHeight="1" x14ac:dyDescent="0.2">
      <c r="A178" s="94" t="s">
        <v>44</v>
      </c>
      <c r="B178" s="167" t="s">
        <v>177</v>
      </c>
      <c r="C178" s="168"/>
      <c r="D178" s="168"/>
      <c r="E178" s="168"/>
      <c r="F178" s="168"/>
      <c r="G178" s="168"/>
      <c r="H178" s="168"/>
      <c r="I178" s="55">
        <f>I143</f>
        <v>188.66799999999998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" customHeight="1" x14ac:dyDescent="0.2">
      <c r="A179" s="169" t="s">
        <v>178</v>
      </c>
      <c r="B179" s="168"/>
      <c r="C179" s="168"/>
      <c r="D179" s="168"/>
      <c r="E179" s="168"/>
      <c r="F179" s="168"/>
      <c r="G179" s="168"/>
      <c r="H179" s="170"/>
      <c r="I179" s="55">
        <f>SUM(I174:I178)</f>
        <v>7112.1824319999996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" customHeight="1" x14ac:dyDescent="0.2">
      <c r="A180" s="96" t="s">
        <v>73</v>
      </c>
      <c r="B180" s="167" t="s">
        <v>146</v>
      </c>
      <c r="C180" s="168"/>
      <c r="D180" s="168"/>
      <c r="E180" s="168"/>
      <c r="F180" s="168"/>
      <c r="G180" s="168"/>
      <c r="H180" s="168"/>
      <c r="I180" s="97">
        <f>I163</f>
        <v>1959.15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" customHeight="1" x14ac:dyDescent="0.2">
      <c r="A181" s="169" t="s">
        <v>179</v>
      </c>
      <c r="B181" s="168"/>
      <c r="C181" s="168"/>
      <c r="D181" s="168"/>
      <c r="E181" s="168"/>
      <c r="F181" s="168"/>
      <c r="G181" s="168"/>
      <c r="H181" s="170"/>
      <c r="I181" s="55">
        <f>I179+I180</f>
        <v>9071.3324319999992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7.5" customHeight="1" x14ac:dyDescent="0.2">
      <c r="A182" s="171"/>
      <c r="B182" s="168"/>
      <c r="C182" s="168"/>
      <c r="D182" s="168"/>
      <c r="E182" s="168"/>
      <c r="F182" s="168"/>
      <c r="G182" s="168"/>
      <c r="H182" s="168"/>
      <c r="I182" s="17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" hidden="1" customHeight="1" x14ac:dyDescent="0.2">
      <c r="A183" s="98"/>
      <c r="B183" s="98"/>
      <c r="C183" s="98"/>
      <c r="D183" s="98"/>
      <c r="E183" s="98"/>
      <c r="F183" s="98"/>
      <c r="G183" s="98"/>
      <c r="H183" s="99"/>
      <c r="I183" s="100"/>
      <c r="J183" s="5"/>
      <c r="K183" s="101"/>
      <c r="L183" s="5"/>
      <c r="M183" s="10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31.5" customHeight="1" x14ac:dyDescent="0.2">
      <c r="A184" s="175" t="s">
        <v>180</v>
      </c>
      <c r="B184" s="176"/>
      <c r="C184" s="176"/>
      <c r="D184" s="176"/>
      <c r="E184" s="176"/>
      <c r="F184" s="176"/>
      <c r="G184" s="176"/>
      <c r="H184" s="176"/>
      <c r="I184" s="17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25.5" customHeight="1" x14ac:dyDescent="0.2">
      <c r="A185" s="177" t="s">
        <v>181</v>
      </c>
      <c r="B185" s="168"/>
      <c r="C185" s="168"/>
      <c r="D185" s="172"/>
      <c r="E185" s="177" t="s">
        <v>182</v>
      </c>
      <c r="F185" s="172"/>
      <c r="G185" s="32" t="s">
        <v>183</v>
      </c>
      <c r="H185" s="177" t="s">
        <v>184</v>
      </c>
      <c r="I185" s="172"/>
    </row>
    <row r="186" spans="1:31" ht="12.75" customHeight="1" x14ac:dyDescent="0.2">
      <c r="A186" s="178" t="s">
        <v>262</v>
      </c>
      <c r="B186" s="168"/>
      <c r="C186" s="168"/>
      <c r="D186" s="172"/>
      <c r="E186" s="179">
        <f>I181</f>
        <v>9071.3324319999992</v>
      </c>
      <c r="F186" s="172"/>
      <c r="G186" s="103">
        <f>H14</f>
        <v>2</v>
      </c>
      <c r="H186" s="173">
        <f>E186*G186</f>
        <v>18142.664863999998</v>
      </c>
      <c r="I186" s="172"/>
    </row>
    <row r="187" spans="1:31" ht="15.75" customHeight="1" x14ac:dyDescent="0.2">
      <c r="A187" s="180" t="s">
        <v>186</v>
      </c>
      <c r="B187" s="168"/>
      <c r="C187" s="168"/>
      <c r="D187" s="168"/>
      <c r="E187" s="168"/>
      <c r="F187" s="172"/>
      <c r="G187" s="104">
        <f>SUM(G186)</f>
        <v>2</v>
      </c>
      <c r="H187" s="174">
        <f>SUM(H186:I186)</f>
        <v>18142.664863999998</v>
      </c>
      <c r="I187" s="172"/>
    </row>
    <row r="188" spans="1:31" ht="6.75" customHeight="1" x14ac:dyDescent="0.2">
      <c r="A188" s="208"/>
      <c r="B188" s="209"/>
      <c r="C188" s="209"/>
      <c r="D188" s="209"/>
      <c r="E188" s="209"/>
      <c r="F188" s="209"/>
      <c r="G188" s="209"/>
      <c r="H188" s="209"/>
      <c r="I188" s="210"/>
    </row>
    <row r="189" spans="1:31" ht="17.25" customHeight="1" x14ac:dyDescent="0.2">
      <c r="A189" s="211" t="s">
        <v>187</v>
      </c>
      <c r="B189" s="195"/>
      <c r="C189" s="195"/>
      <c r="D189" s="195"/>
      <c r="E189" s="195"/>
      <c r="F189" s="195"/>
      <c r="G189" s="195"/>
      <c r="H189" s="195"/>
      <c r="I189" s="195"/>
    </row>
    <row r="190" spans="1:31" ht="6.75" customHeight="1" x14ac:dyDescent="0.2">
      <c r="A190" s="212"/>
      <c r="B190" s="168"/>
      <c r="C190" s="168"/>
      <c r="D190" s="168"/>
      <c r="E190" s="168"/>
      <c r="F190" s="168"/>
      <c r="G190" s="168"/>
      <c r="H190" s="168"/>
      <c r="I190" s="17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8" customHeight="1" x14ac:dyDescent="0.2">
      <c r="A191" s="201" t="s">
        <v>188</v>
      </c>
      <c r="B191" s="168"/>
      <c r="C191" s="168"/>
      <c r="D191" s="168"/>
      <c r="E191" s="168"/>
      <c r="F191" s="172"/>
      <c r="G191" s="213">
        <f>$H$187</f>
        <v>18142.664863999998</v>
      </c>
      <c r="H191" s="168"/>
      <c r="I191" s="17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8.25" customHeight="1" x14ac:dyDescent="0.25">
      <c r="A192" s="214"/>
      <c r="B192" s="215"/>
      <c r="C192" s="215"/>
      <c r="D192" s="215"/>
      <c r="E192" s="215"/>
      <c r="F192" s="215"/>
      <c r="G192" s="215"/>
      <c r="H192" s="215"/>
      <c r="I192" s="21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8" customHeight="1" x14ac:dyDescent="0.2">
      <c r="A193" s="201" t="s">
        <v>189</v>
      </c>
      <c r="B193" s="168"/>
      <c r="C193" s="168"/>
      <c r="D193" s="168"/>
      <c r="E193" s="168"/>
      <c r="F193" s="172"/>
      <c r="G193" s="198">
        <v>20</v>
      </c>
      <c r="H193" s="168"/>
      <c r="I193" s="17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8.25" customHeight="1" x14ac:dyDescent="0.2">
      <c r="A194" s="202"/>
      <c r="B194" s="168"/>
      <c r="C194" s="168"/>
      <c r="D194" s="168"/>
      <c r="E194" s="168"/>
      <c r="F194" s="168"/>
      <c r="G194" s="168"/>
      <c r="H194" s="168"/>
      <c r="I194" s="170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8" customHeight="1" x14ac:dyDescent="0.2">
      <c r="A195" s="201" t="s">
        <v>263</v>
      </c>
      <c r="B195" s="168"/>
      <c r="C195" s="168"/>
      <c r="D195" s="168"/>
      <c r="E195" s="168"/>
      <c r="F195" s="172"/>
      <c r="G195" s="203">
        <f>ROUND(G191*G193,2)</f>
        <v>362853.3</v>
      </c>
      <c r="H195" s="168"/>
      <c r="I195" s="17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8.25" customHeight="1" x14ac:dyDescent="0.2">
      <c r="A196" s="204"/>
      <c r="B196" s="168"/>
      <c r="C196" s="168"/>
      <c r="D196" s="168"/>
      <c r="E196" s="168"/>
      <c r="F196" s="168"/>
      <c r="G196" s="168"/>
      <c r="H196" s="168"/>
      <c r="I196" s="17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customHeight="1" x14ac:dyDescent="0.2">
      <c r="A197" s="197" t="s">
        <v>264</v>
      </c>
      <c r="B197" s="168"/>
      <c r="C197" s="168"/>
      <c r="D197" s="168"/>
      <c r="E197" s="168"/>
      <c r="F197" s="168"/>
      <c r="G197" s="168"/>
      <c r="H197" s="168"/>
      <c r="I197" s="17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" customHeight="1" x14ac:dyDescent="0.2">
      <c r="A198" s="199" t="s">
        <v>192</v>
      </c>
      <c r="B198" s="176"/>
      <c r="C198" s="200"/>
      <c r="D198" s="205" t="s">
        <v>193</v>
      </c>
      <c r="E198" s="192"/>
      <c r="F198" s="192"/>
      <c r="G198" s="192"/>
      <c r="H198" s="192"/>
      <c r="I198" s="19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" customHeight="1" x14ac:dyDescent="0.2">
      <c r="A199" s="194"/>
      <c r="B199" s="195"/>
      <c r="C199" s="196"/>
      <c r="D199" s="194"/>
      <c r="E199" s="195"/>
      <c r="F199" s="195"/>
      <c r="G199" s="195"/>
      <c r="H199" s="195"/>
      <c r="I199" s="19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4.25" customHeight="1" x14ac:dyDescent="0.2">
      <c r="A200" s="188" t="s">
        <v>194</v>
      </c>
      <c r="B200" s="168"/>
      <c r="C200" s="172"/>
      <c r="D200" s="190">
        <f>H15*2</f>
        <v>4</v>
      </c>
      <c r="E200" s="168"/>
      <c r="F200" s="168"/>
      <c r="G200" s="168"/>
      <c r="H200" s="168"/>
      <c r="I200" s="17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customHeight="1" x14ac:dyDescent="0.2">
      <c r="A201" s="188"/>
      <c r="B201" s="168"/>
      <c r="C201" s="172"/>
      <c r="D201" s="190"/>
      <c r="E201" s="168"/>
      <c r="F201" s="168"/>
      <c r="G201" s="168"/>
      <c r="H201" s="168"/>
      <c r="I201" s="17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customHeight="1" x14ac:dyDescent="0.2">
      <c r="A202" s="189"/>
      <c r="B202" s="168"/>
      <c r="C202" s="172"/>
      <c r="D202" s="190"/>
      <c r="E202" s="168"/>
      <c r="F202" s="168"/>
      <c r="G202" s="168"/>
      <c r="H202" s="168"/>
      <c r="I202" s="17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" customHeight="1" x14ac:dyDescent="0.2">
      <c r="A203" s="191"/>
      <c r="B203" s="192"/>
      <c r="C203" s="192"/>
      <c r="D203" s="192"/>
      <c r="E203" s="192"/>
      <c r="F203" s="192"/>
      <c r="G203" s="192"/>
      <c r="H203" s="192"/>
      <c r="I203" s="19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" hidden="1" customHeight="1" x14ac:dyDescent="0.2">
      <c r="A204" s="194"/>
      <c r="B204" s="195"/>
      <c r="C204" s="195"/>
      <c r="D204" s="195"/>
      <c r="E204" s="195"/>
      <c r="F204" s="195"/>
      <c r="G204" s="195"/>
      <c r="H204" s="195"/>
      <c r="I204" s="19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customHeight="1" x14ac:dyDescent="0.2">
      <c r="A205" s="197" t="s">
        <v>265</v>
      </c>
      <c r="B205" s="168"/>
      <c r="C205" s="168"/>
      <c r="D205" s="168"/>
      <c r="E205" s="168"/>
      <c r="F205" s="168"/>
      <c r="G205" s="168"/>
      <c r="H205" s="168"/>
      <c r="I205" s="16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 x14ac:dyDescent="0.2">
      <c r="A206" s="187" t="s">
        <v>196</v>
      </c>
      <c r="B206" s="168"/>
      <c r="C206" s="168"/>
      <c r="D206" s="168"/>
      <c r="E206" s="168"/>
      <c r="F206" s="168"/>
      <c r="G206" s="172"/>
      <c r="H206" s="187" t="s">
        <v>197</v>
      </c>
      <c r="I206" s="17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" customHeight="1" x14ac:dyDescent="0.25">
      <c r="A207" s="186" t="s">
        <v>198</v>
      </c>
      <c r="B207" s="168"/>
      <c r="C207" s="168"/>
      <c r="D207" s="168"/>
      <c r="E207" s="168"/>
      <c r="F207" s="168"/>
      <c r="G207" s="172"/>
      <c r="H207" s="187"/>
      <c r="I207" s="17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customHeight="1" x14ac:dyDescent="0.2">
      <c r="A208" s="188"/>
      <c r="B208" s="168"/>
      <c r="C208" s="168"/>
      <c r="D208" s="168"/>
      <c r="E208" s="168"/>
      <c r="F208" s="168"/>
      <c r="G208" s="172"/>
      <c r="H208" s="187"/>
      <c r="I208" s="17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customHeight="1" x14ac:dyDescent="0.2">
      <c r="A209" s="189"/>
      <c r="B209" s="168"/>
      <c r="C209" s="168"/>
      <c r="D209" s="168"/>
      <c r="E209" s="168"/>
      <c r="F209" s="168"/>
      <c r="G209" s="172"/>
      <c r="H209" s="187"/>
      <c r="I209" s="17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" customHeight="1" x14ac:dyDescent="0.2">
      <c r="A210" s="1"/>
      <c r="B210" s="1"/>
      <c r="C210" s="1"/>
      <c r="D210" s="1"/>
      <c r="E210" s="1"/>
      <c r="F210" s="1"/>
      <c r="G210" s="1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" customHeight="1" x14ac:dyDescent="0.2">
      <c r="A211" s="1"/>
      <c r="B211" s="1"/>
      <c r="C211" s="1"/>
      <c r="D211" s="1"/>
      <c r="E211" s="1"/>
      <c r="F211" s="1"/>
      <c r="G211" s="1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" customHeight="1" x14ac:dyDescent="0.2">
      <c r="A212" s="1"/>
      <c r="B212" s="1"/>
      <c r="C212" s="1"/>
      <c r="D212" s="1"/>
      <c r="E212" s="1"/>
      <c r="F212" s="1"/>
      <c r="G212" s="1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" customHeight="1" x14ac:dyDescent="0.2">
      <c r="A213" s="1"/>
      <c r="B213" s="1"/>
      <c r="C213" s="1"/>
      <c r="D213" s="1"/>
      <c r="E213" s="1"/>
      <c r="F213" s="1"/>
      <c r="G213" s="1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" customHeight="1" x14ac:dyDescent="0.2">
      <c r="A214" s="1"/>
      <c r="B214" s="1"/>
      <c r="C214" s="1"/>
      <c r="D214" s="1"/>
      <c r="E214" s="1"/>
      <c r="F214" s="1"/>
      <c r="G214" s="1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" customHeight="1" x14ac:dyDescent="0.2">
      <c r="A215" s="1"/>
      <c r="B215" s="1"/>
      <c r="C215" s="1"/>
      <c r="D215" s="1"/>
      <c r="E215" s="1"/>
      <c r="F215" s="1"/>
      <c r="G215" s="1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" customHeight="1" x14ac:dyDescent="0.2">
      <c r="A216" s="1"/>
      <c r="B216" s="1"/>
      <c r="C216" s="1"/>
      <c r="D216" s="1"/>
      <c r="E216" s="1"/>
      <c r="F216" s="1"/>
      <c r="G216" s="1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" customHeight="1" x14ac:dyDescent="0.2">
      <c r="A217" s="1"/>
      <c r="B217" s="1"/>
      <c r="C217" s="1"/>
      <c r="D217" s="1"/>
      <c r="E217" s="1"/>
      <c r="F217" s="1"/>
      <c r="G217" s="1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" customHeight="1" x14ac:dyDescent="0.2">
      <c r="A218" s="1"/>
      <c r="B218" s="1"/>
      <c r="C218" s="1"/>
      <c r="D218" s="1"/>
      <c r="E218" s="1"/>
      <c r="F218" s="1"/>
      <c r="G218" s="1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" customHeight="1" x14ac:dyDescent="0.2">
      <c r="A220" s="1"/>
      <c r="B220" s="1"/>
      <c r="C220" s="1"/>
      <c r="D220" s="1"/>
      <c r="E220" s="1"/>
      <c r="F220" s="1"/>
      <c r="G220" s="1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" customHeight="1" x14ac:dyDescent="0.2">
      <c r="A221" s="1"/>
      <c r="B221" s="1"/>
      <c r="C221" s="1"/>
      <c r="D221" s="1"/>
      <c r="E221" s="1"/>
      <c r="F221" s="1"/>
      <c r="G221" s="1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" customHeight="1" x14ac:dyDescent="0.2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" customHeight="1" x14ac:dyDescent="0.2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" customHeight="1" x14ac:dyDescent="0.2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" customHeight="1" x14ac:dyDescent="0.2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" customHeight="1" x14ac:dyDescent="0.2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" customHeight="1" x14ac:dyDescent="0.2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" customHeight="1" x14ac:dyDescent="0.2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" customHeight="1" x14ac:dyDescent="0.2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" customHeight="1" x14ac:dyDescent="0.2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" customHeight="1" x14ac:dyDescent="0.2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" customHeight="1" x14ac:dyDescent="0.2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" customHeight="1" x14ac:dyDescent="0.2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" customHeight="1" x14ac:dyDescent="0.2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" customHeight="1" x14ac:dyDescent="0.2">
      <c r="A235" s="1"/>
      <c r="B235" s="1"/>
      <c r="C235" s="1"/>
      <c r="D235" s="1"/>
      <c r="E235" s="1"/>
      <c r="F235" s="1"/>
      <c r="G235" s="1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" customHeight="1" x14ac:dyDescent="0.2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" customHeight="1" x14ac:dyDescent="0.2">
      <c r="A237" s="1"/>
      <c r="B237" s="1"/>
      <c r="C237" s="1"/>
      <c r="D237" s="1"/>
      <c r="E237" s="1"/>
      <c r="F237" s="1"/>
      <c r="G237" s="1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" customHeight="1" x14ac:dyDescent="0.2">
      <c r="A238" s="1"/>
      <c r="B238" s="1"/>
      <c r="C238" s="1"/>
      <c r="D238" s="1"/>
      <c r="E238" s="1"/>
      <c r="F238" s="1"/>
      <c r="G238" s="1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" customHeight="1" x14ac:dyDescent="0.2">
      <c r="A239" s="1"/>
      <c r="B239" s="1"/>
      <c r="C239" s="1"/>
      <c r="D239" s="1"/>
      <c r="E239" s="1"/>
      <c r="F239" s="1"/>
      <c r="G239" s="1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" customHeight="1" x14ac:dyDescent="0.2">
      <c r="A240" s="1"/>
      <c r="B240" s="1"/>
      <c r="C240" s="1"/>
      <c r="D240" s="1"/>
      <c r="E240" s="1"/>
      <c r="F240" s="1"/>
      <c r="G240" s="1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" customHeight="1" x14ac:dyDescent="0.2">
      <c r="A241" s="1"/>
      <c r="B241" s="1"/>
      <c r="C241" s="1"/>
      <c r="D241" s="1"/>
      <c r="E241" s="1"/>
      <c r="F241" s="1"/>
      <c r="G241" s="1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" customHeight="1" x14ac:dyDescent="0.2">
      <c r="A242" s="1"/>
      <c r="B242" s="1"/>
      <c r="C242" s="1"/>
      <c r="D242" s="1"/>
      <c r="E242" s="1"/>
      <c r="F242" s="1"/>
      <c r="G242" s="1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" customHeight="1" x14ac:dyDescent="0.2">
      <c r="A243" s="1"/>
      <c r="B243" s="1"/>
      <c r="C243" s="1"/>
      <c r="D243" s="1"/>
      <c r="E243" s="1"/>
      <c r="F243" s="1"/>
      <c r="G243" s="1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" customHeight="1" x14ac:dyDescent="0.2">
      <c r="A244" s="1"/>
      <c r="B244" s="1"/>
      <c r="C244" s="1"/>
      <c r="D244" s="1"/>
      <c r="E244" s="1"/>
      <c r="F244" s="1"/>
      <c r="G244" s="1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" customHeight="1" x14ac:dyDescent="0.2">
      <c r="A245" s="1"/>
      <c r="B245" s="1"/>
      <c r="C245" s="1"/>
      <c r="D245" s="1"/>
      <c r="E245" s="1"/>
      <c r="F245" s="1"/>
      <c r="G245" s="1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" customHeight="1" x14ac:dyDescent="0.2">
      <c r="A246" s="1"/>
      <c r="B246" s="1"/>
      <c r="C246" s="1"/>
      <c r="D246" s="1"/>
      <c r="E246" s="1"/>
      <c r="F246" s="1"/>
      <c r="G246" s="1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" customHeight="1" x14ac:dyDescent="0.2">
      <c r="A247" s="1"/>
      <c r="B247" s="1"/>
      <c r="C247" s="1"/>
      <c r="D247" s="1"/>
      <c r="E247" s="1"/>
      <c r="F247" s="1"/>
      <c r="G247" s="1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" customHeight="1" x14ac:dyDescent="0.2">
      <c r="A248" s="1"/>
      <c r="B248" s="1"/>
      <c r="C248" s="1"/>
      <c r="D248" s="1"/>
      <c r="E248" s="1"/>
      <c r="F248" s="1"/>
      <c r="G248" s="1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" customHeight="1" x14ac:dyDescent="0.2">
      <c r="A249" s="1"/>
      <c r="B249" s="1"/>
      <c r="C249" s="1"/>
      <c r="D249" s="1"/>
      <c r="E249" s="1"/>
      <c r="F249" s="1"/>
      <c r="G249" s="1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" customHeight="1" x14ac:dyDescent="0.2">
      <c r="A250" s="1"/>
      <c r="B250" s="1"/>
      <c r="C250" s="1"/>
      <c r="D250" s="1"/>
      <c r="E250" s="1"/>
      <c r="F250" s="1"/>
      <c r="G250" s="1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" customHeight="1" x14ac:dyDescent="0.2">
      <c r="A251" s="1"/>
      <c r="B251" s="1"/>
      <c r="C251" s="1"/>
      <c r="D251" s="1"/>
      <c r="E251" s="1"/>
      <c r="F251" s="1"/>
      <c r="G251" s="1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" customHeight="1" x14ac:dyDescent="0.2">
      <c r="A252" s="1"/>
      <c r="B252" s="1"/>
      <c r="C252" s="1"/>
      <c r="D252" s="1"/>
      <c r="E252" s="1"/>
      <c r="F252" s="1"/>
      <c r="G252" s="1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" customHeight="1" x14ac:dyDescent="0.2">
      <c r="A253" s="1"/>
      <c r="B253" s="1"/>
      <c r="C253" s="1"/>
      <c r="D253" s="1"/>
      <c r="E253" s="1"/>
      <c r="F253" s="1"/>
      <c r="G253" s="1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" customHeight="1" x14ac:dyDescent="0.2">
      <c r="A254" s="1"/>
      <c r="B254" s="1"/>
      <c r="C254" s="1"/>
      <c r="D254" s="1"/>
      <c r="E254" s="1"/>
      <c r="F254" s="1"/>
      <c r="G254" s="1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" customHeight="1" x14ac:dyDescent="0.2">
      <c r="A255" s="1"/>
      <c r="B255" s="1"/>
      <c r="C255" s="1"/>
      <c r="D255" s="1"/>
      <c r="E255" s="1"/>
      <c r="F255" s="1"/>
      <c r="G255" s="1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" customHeight="1" x14ac:dyDescent="0.2">
      <c r="A256" s="1"/>
      <c r="B256" s="1"/>
      <c r="C256" s="1"/>
      <c r="D256" s="1"/>
      <c r="E256" s="1"/>
      <c r="F256" s="1"/>
      <c r="G256" s="1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" customHeight="1" x14ac:dyDescent="0.2">
      <c r="A257" s="1"/>
      <c r="B257" s="1"/>
      <c r="C257" s="1"/>
      <c r="D257" s="1"/>
      <c r="E257" s="1"/>
      <c r="F257" s="1"/>
      <c r="G257" s="1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" customHeight="1" x14ac:dyDescent="0.2">
      <c r="A258" s="1"/>
      <c r="B258" s="1"/>
      <c r="C258" s="1"/>
      <c r="D258" s="1"/>
      <c r="E258" s="1"/>
      <c r="F258" s="1"/>
      <c r="G258" s="1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" customHeight="1" x14ac:dyDescent="0.2">
      <c r="A259" s="1"/>
      <c r="B259" s="1"/>
      <c r="C259" s="1"/>
      <c r="D259" s="1"/>
      <c r="E259" s="1"/>
      <c r="F259" s="1"/>
      <c r="G259" s="1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" customHeight="1" x14ac:dyDescent="0.2">
      <c r="A260" s="1"/>
      <c r="B260" s="1"/>
      <c r="C260" s="1"/>
      <c r="D260" s="1"/>
      <c r="E260" s="1"/>
      <c r="F260" s="1"/>
      <c r="G260" s="1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" customHeight="1" x14ac:dyDescent="0.2">
      <c r="A261" s="1"/>
      <c r="B261" s="1"/>
      <c r="C261" s="1"/>
      <c r="D261" s="1"/>
      <c r="E261" s="1"/>
      <c r="F261" s="1"/>
      <c r="G261" s="1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" customHeight="1" x14ac:dyDescent="0.2">
      <c r="A262" s="1"/>
      <c r="B262" s="1"/>
      <c r="C262" s="1"/>
      <c r="D262" s="1"/>
      <c r="E262" s="1"/>
      <c r="F262" s="1"/>
      <c r="G262" s="1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" customHeight="1" x14ac:dyDescent="0.2">
      <c r="A263" s="1"/>
      <c r="B263" s="1"/>
      <c r="C263" s="1"/>
      <c r="D263" s="1"/>
      <c r="E263" s="1"/>
      <c r="F263" s="1"/>
      <c r="G263" s="1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" customHeight="1" x14ac:dyDescent="0.2">
      <c r="A264" s="1"/>
      <c r="B264" s="1"/>
      <c r="C264" s="1"/>
      <c r="D264" s="1"/>
      <c r="E264" s="1"/>
      <c r="F264" s="1"/>
      <c r="G264" s="1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" customHeight="1" x14ac:dyDescent="0.2">
      <c r="A265" s="1"/>
      <c r="B265" s="1"/>
      <c r="C265" s="1"/>
      <c r="D265" s="1"/>
      <c r="E265" s="1"/>
      <c r="F265" s="1"/>
      <c r="G265" s="1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" customHeight="1" x14ac:dyDescent="0.2">
      <c r="A266" s="1"/>
      <c r="B266" s="1"/>
      <c r="C266" s="1"/>
      <c r="D266" s="1"/>
      <c r="E266" s="1"/>
      <c r="F266" s="1"/>
      <c r="G266" s="1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" customHeight="1" x14ac:dyDescent="0.2">
      <c r="A267" s="1"/>
      <c r="B267" s="1"/>
      <c r="C267" s="1"/>
      <c r="D267" s="1"/>
      <c r="E267" s="1"/>
      <c r="F267" s="1"/>
      <c r="G267" s="1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" customHeight="1" x14ac:dyDescent="0.2">
      <c r="A268" s="1"/>
      <c r="B268" s="1"/>
      <c r="C268" s="1"/>
      <c r="D268" s="1"/>
      <c r="E268" s="1"/>
      <c r="F268" s="1"/>
      <c r="G268" s="1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" customHeight="1" x14ac:dyDescent="0.2">
      <c r="A269" s="1"/>
      <c r="B269" s="1"/>
      <c r="C269" s="1"/>
      <c r="D269" s="1"/>
      <c r="E269" s="1"/>
      <c r="F269" s="1"/>
      <c r="G269" s="1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" customHeight="1" x14ac:dyDescent="0.2">
      <c r="A270" s="1"/>
      <c r="B270" s="1"/>
      <c r="C270" s="1"/>
      <c r="D270" s="1"/>
      <c r="E270" s="1"/>
      <c r="F270" s="1"/>
      <c r="G270" s="1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" customHeight="1" x14ac:dyDescent="0.2">
      <c r="A271" s="1"/>
      <c r="B271" s="1"/>
      <c r="C271" s="1"/>
      <c r="D271" s="1"/>
      <c r="E271" s="1"/>
      <c r="F271" s="1"/>
      <c r="G271" s="1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" customHeight="1" x14ac:dyDescent="0.2">
      <c r="A272" s="1"/>
      <c r="B272" s="1"/>
      <c r="C272" s="1"/>
      <c r="D272" s="1"/>
      <c r="E272" s="1"/>
      <c r="F272" s="1"/>
      <c r="G272" s="1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" customHeight="1" x14ac:dyDescent="0.2">
      <c r="A273" s="1"/>
      <c r="B273" s="1"/>
      <c r="C273" s="1"/>
      <c r="D273" s="1"/>
      <c r="E273" s="1"/>
      <c r="F273" s="1"/>
      <c r="G273" s="1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" customHeight="1" x14ac:dyDescent="0.2">
      <c r="A274" s="1"/>
      <c r="B274" s="1"/>
      <c r="C274" s="1"/>
      <c r="D274" s="1"/>
      <c r="E274" s="1"/>
      <c r="F274" s="1"/>
      <c r="G274" s="1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" customHeight="1" x14ac:dyDescent="0.2">
      <c r="A275" s="1"/>
      <c r="B275" s="1"/>
      <c r="C275" s="1"/>
      <c r="D275" s="1"/>
      <c r="E275" s="1"/>
      <c r="F275" s="1"/>
      <c r="G275" s="1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" customHeight="1" x14ac:dyDescent="0.2">
      <c r="A276" s="1"/>
      <c r="B276" s="1"/>
      <c r="C276" s="1"/>
      <c r="D276" s="1"/>
      <c r="E276" s="1"/>
      <c r="F276" s="1"/>
      <c r="G276" s="1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" customHeight="1" x14ac:dyDescent="0.2">
      <c r="A277" s="1"/>
      <c r="B277" s="1"/>
      <c r="C277" s="1"/>
      <c r="D277" s="1"/>
      <c r="E277" s="1"/>
      <c r="F277" s="1"/>
      <c r="G277" s="1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" customHeight="1" x14ac:dyDescent="0.2">
      <c r="A278" s="1"/>
      <c r="B278" s="1"/>
      <c r="C278" s="1"/>
      <c r="D278" s="1"/>
      <c r="E278" s="1"/>
      <c r="F278" s="1"/>
      <c r="G278" s="1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" customHeight="1" x14ac:dyDescent="0.2">
      <c r="A279" s="1"/>
      <c r="B279" s="1"/>
      <c r="C279" s="1"/>
      <c r="D279" s="1"/>
      <c r="E279" s="1"/>
      <c r="F279" s="1"/>
      <c r="G279" s="1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" customHeight="1" x14ac:dyDescent="0.2">
      <c r="A280" s="1"/>
      <c r="B280" s="1"/>
      <c r="C280" s="1"/>
      <c r="D280" s="1"/>
      <c r="E280" s="1"/>
      <c r="F280" s="1"/>
      <c r="G280" s="1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" customHeight="1" x14ac:dyDescent="0.2">
      <c r="A281" s="1"/>
      <c r="B281" s="1"/>
      <c r="C281" s="1"/>
      <c r="D281" s="1"/>
      <c r="E281" s="1"/>
      <c r="F281" s="1"/>
      <c r="G281" s="1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" customHeight="1" x14ac:dyDescent="0.2">
      <c r="A282" s="1"/>
      <c r="B282" s="1"/>
      <c r="C282" s="1"/>
      <c r="D282" s="1"/>
      <c r="E282" s="1"/>
      <c r="F282" s="1"/>
      <c r="G282" s="1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" customHeight="1" x14ac:dyDescent="0.2">
      <c r="A283" s="1"/>
      <c r="B283" s="1"/>
      <c r="C283" s="1"/>
      <c r="D283" s="1"/>
      <c r="E283" s="1"/>
      <c r="F283" s="1"/>
      <c r="G283" s="1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" customHeight="1" x14ac:dyDescent="0.2">
      <c r="A284" s="1"/>
      <c r="B284" s="1"/>
      <c r="C284" s="1"/>
      <c r="D284" s="1"/>
      <c r="E284" s="1"/>
      <c r="F284" s="1"/>
      <c r="G284" s="1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" customHeight="1" x14ac:dyDescent="0.2">
      <c r="A285" s="1"/>
      <c r="B285" s="1"/>
      <c r="C285" s="1"/>
      <c r="D285" s="1"/>
      <c r="E285" s="1"/>
      <c r="F285" s="1"/>
      <c r="G285" s="1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" customHeight="1" x14ac:dyDescent="0.2">
      <c r="A286" s="1"/>
      <c r="B286" s="1"/>
      <c r="C286" s="1"/>
      <c r="D286" s="1"/>
      <c r="E286" s="1"/>
      <c r="F286" s="1"/>
      <c r="G286" s="1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" customHeight="1" x14ac:dyDescent="0.2">
      <c r="A287" s="1"/>
      <c r="B287" s="1"/>
      <c r="C287" s="1"/>
      <c r="D287" s="1"/>
      <c r="E287" s="1"/>
      <c r="F287" s="1"/>
      <c r="G287" s="1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" customHeight="1" x14ac:dyDescent="0.2">
      <c r="A288" s="1"/>
      <c r="B288" s="1"/>
      <c r="C288" s="1"/>
      <c r="D288" s="1"/>
      <c r="E288" s="1"/>
      <c r="F288" s="1"/>
      <c r="G288" s="1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" customHeight="1" x14ac:dyDescent="0.2">
      <c r="A289" s="1"/>
      <c r="B289" s="1"/>
      <c r="C289" s="1"/>
      <c r="D289" s="1"/>
      <c r="E289" s="1"/>
      <c r="F289" s="1"/>
      <c r="G289" s="1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" customHeight="1" x14ac:dyDescent="0.2">
      <c r="A290" s="1"/>
      <c r="B290" s="1"/>
      <c r="C290" s="1"/>
      <c r="D290" s="1"/>
      <c r="E290" s="1"/>
      <c r="F290" s="1"/>
      <c r="G290" s="1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" customHeight="1" x14ac:dyDescent="0.2">
      <c r="A291" s="1"/>
      <c r="B291" s="1"/>
      <c r="C291" s="1"/>
      <c r="D291" s="1"/>
      <c r="E291" s="1"/>
      <c r="F291" s="1"/>
      <c r="G291" s="1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" customHeight="1" x14ac:dyDescent="0.2">
      <c r="A292" s="1"/>
      <c r="B292" s="1"/>
      <c r="C292" s="1"/>
      <c r="D292" s="1"/>
      <c r="E292" s="1"/>
      <c r="F292" s="1"/>
      <c r="G292" s="1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" customHeight="1" x14ac:dyDescent="0.2">
      <c r="A293" s="1"/>
      <c r="B293" s="1"/>
      <c r="C293" s="1"/>
      <c r="D293" s="1"/>
      <c r="E293" s="1"/>
      <c r="F293" s="1"/>
      <c r="G293" s="1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" customHeight="1" x14ac:dyDescent="0.2">
      <c r="A294" s="1"/>
      <c r="B294" s="1"/>
      <c r="C294" s="1"/>
      <c r="D294" s="1"/>
      <c r="E294" s="1"/>
      <c r="F294" s="1"/>
      <c r="G294" s="1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" customHeight="1" x14ac:dyDescent="0.2">
      <c r="A295" s="1"/>
      <c r="B295" s="1"/>
      <c r="C295" s="1"/>
      <c r="D295" s="1"/>
      <c r="E295" s="1"/>
      <c r="F295" s="1"/>
      <c r="G295" s="1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" customHeight="1" x14ac:dyDescent="0.2">
      <c r="A296" s="1"/>
      <c r="B296" s="1"/>
      <c r="C296" s="1"/>
      <c r="D296" s="1"/>
      <c r="E296" s="1"/>
      <c r="F296" s="1"/>
      <c r="G296" s="1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" customHeight="1" x14ac:dyDescent="0.2">
      <c r="A297" s="1"/>
      <c r="B297" s="1"/>
      <c r="C297" s="1"/>
      <c r="D297" s="1"/>
      <c r="E297" s="1"/>
      <c r="F297" s="1"/>
      <c r="G297" s="1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" customHeight="1" x14ac:dyDescent="0.2">
      <c r="A298" s="1"/>
      <c r="B298" s="1"/>
      <c r="C298" s="1"/>
      <c r="D298" s="1"/>
      <c r="E298" s="1"/>
      <c r="F298" s="1"/>
      <c r="G298" s="1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" customHeight="1" x14ac:dyDescent="0.2">
      <c r="A299" s="1"/>
      <c r="B299" s="1"/>
      <c r="C299" s="1"/>
      <c r="D299" s="1"/>
      <c r="E299" s="1"/>
      <c r="F299" s="1"/>
      <c r="G299" s="1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" customHeight="1" x14ac:dyDescent="0.2">
      <c r="A300" s="1"/>
      <c r="B300" s="1"/>
      <c r="C300" s="1"/>
      <c r="D300" s="1"/>
      <c r="E300" s="1"/>
      <c r="F300" s="1"/>
      <c r="G300" s="1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" customHeight="1" x14ac:dyDescent="0.2">
      <c r="A301" s="1"/>
      <c r="B301" s="1"/>
      <c r="C301" s="1"/>
      <c r="D301" s="1"/>
      <c r="E301" s="1"/>
      <c r="F301" s="1"/>
      <c r="G301" s="1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" customHeight="1" x14ac:dyDescent="0.2">
      <c r="A302" s="1"/>
      <c r="B302" s="1"/>
      <c r="C302" s="1"/>
      <c r="D302" s="1"/>
      <c r="E302" s="1"/>
      <c r="F302" s="1"/>
      <c r="G302" s="1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" customHeight="1" x14ac:dyDescent="0.2">
      <c r="A303" s="1"/>
      <c r="B303" s="1"/>
      <c r="C303" s="1"/>
      <c r="D303" s="1"/>
      <c r="E303" s="1"/>
      <c r="F303" s="1"/>
      <c r="G303" s="1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" customHeight="1" x14ac:dyDescent="0.2">
      <c r="A304" s="1"/>
      <c r="B304" s="1"/>
      <c r="C304" s="1"/>
      <c r="D304" s="1"/>
      <c r="E304" s="1"/>
      <c r="F304" s="1"/>
      <c r="G304" s="1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" customHeight="1" x14ac:dyDescent="0.2">
      <c r="A305" s="1"/>
      <c r="B305" s="1"/>
      <c r="C305" s="1"/>
      <c r="D305" s="1"/>
      <c r="E305" s="1"/>
      <c r="F305" s="1"/>
      <c r="G305" s="1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" customHeight="1" x14ac:dyDescent="0.2">
      <c r="A306" s="1"/>
      <c r="B306" s="1"/>
      <c r="C306" s="1"/>
      <c r="D306" s="1"/>
      <c r="E306" s="1"/>
      <c r="F306" s="1"/>
      <c r="G306" s="1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" customHeight="1" x14ac:dyDescent="0.2">
      <c r="A307" s="1"/>
      <c r="B307" s="1"/>
      <c r="C307" s="1"/>
      <c r="D307" s="1"/>
      <c r="E307" s="1"/>
      <c r="F307" s="1"/>
      <c r="G307" s="1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" customHeight="1" x14ac:dyDescent="0.2">
      <c r="A308" s="1"/>
      <c r="B308" s="1"/>
      <c r="C308" s="1"/>
      <c r="D308" s="1"/>
      <c r="E308" s="1"/>
      <c r="F308" s="1"/>
      <c r="G308" s="1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" customHeight="1" x14ac:dyDescent="0.2">
      <c r="A309" s="1"/>
      <c r="B309" s="1"/>
      <c r="C309" s="1"/>
      <c r="D309" s="1"/>
      <c r="E309" s="1"/>
      <c r="F309" s="1"/>
      <c r="G309" s="1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" customHeight="1" x14ac:dyDescent="0.2">
      <c r="A310" s="1"/>
      <c r="B310" s="1"/>
      <c r="C310" s="1"/>
      <c r="D310" s="1"/>
      <c r="E310" s="1"/>
      <c r="F310" s="1"/>
      <c r="G310" s="1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" customHeight="1" x14ac:dyDescent="0.2">
      <c r="A311" s="1"/>
      <c r="B311" s="1"/>
      <c r="C311" s="1"/>
      <c r="D311" s="1"/>
      <c r="E311" s="1"/>
      <c r="F311" s="1"/>
      <c r="G311" s="1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" customHeight="1" x14ac:dyDescent="0.2">
      <c r="A312" s="1"/>
      <c r="B312" s="1"/>
      <c r="C312" s="1"/>
      <c r="D312" s="1"/>
      <c r="E312" s="1"/>
      <c r="F312" s="1"/>
      <c r="G312" s="1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" customHeight="1" x14ac:dyDescent="0.2">
      <c r="A313" s="1"/>
      <c r="B313" s="1"/>
      <c r="C313" s="1"/>
      <c r="D313" s="1"/>
      <c r="E313" s="1"/>
      <c r="F313" s="1"/>
      <c r="G313" s="1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" customHeight="1" x14ac:dyDescent="0.2">
      <c r="A314" s="1"/>
      <c r="B314" s="1"/>
      <c r="C314" s="1"/>
      <c r="D314" s="1"/>
      <c r="E314" s="1"/>
      <c r="F314" s="1"/>
      <c r="G314" s="1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" customHeight="1" x14ac:dyDescent="0.2">
      <c r="A315" s="1"/>
      <c r="B315" s="1"/>
      <c r="C315" s="1"/>
      <c r="D315" s="1"/>
      <c r="E315" s="1"/>
      <c r="F315" s="1"/>
      <c r="G315" s="1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" customHeight="1" x14ac:dyDescent="0.2">
      <c r="A316" s="1"/>
      <c r="B316" s="1"/>
      <c r="C316" s="1"/>
      <c r="D316" s="1"/>
      <c r="E316" s="1"/>
      <c r="F316" s="1"/>
      <c r="G316" s="1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" customHeight="1" x14ac:dyDescent="0.2">
      <c r="A317" s="1"/>
      <c r="B317" s="1"/>
      <c r="C317" s="1"/>
      <c r="D317" s="1"/>
      <c r="E317" s="1"/>
      <c r="F317" s="1"/>
      <c r="G317" s="1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" customHeight="1" x14ac:dyDescent="0.2">
      <c r="A318" s="1"/>
      <c r="B318" s="1"/>
      <c r="C318" s="1"/>
      <c r="D318" s="1"/>
      <c r="E318" s="1"/>
      <c r="F318" s="1"/>
      <c r="G318" s="1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" customHeight="1" x14ac:dyDescent="0.2">
      <c r="A319" s="1"/>
      <c r="B319" s="1"/>
      <c r="C319" s="1"/>
      <c r="D319" s="1"/>
      <c r="E319" s="1"/>
      <c r="F319" s="1"/>
      <c r="G319" s="1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" customHeight="1" x14ac:dyDescent="0.2">
      <c r="A320" s="1"/>
      <c r="B320" s="1"/>
      <c r="C320" s="1"/>
      <c r="D320" s="1"/>
      <c r="E320" s="1"/>
      <c r="F320" s="1"/>
      <c r="G320" s="1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" customHeight="1" x14ac:dyDescent="0.2">
      <c r="A321" s="1"/>
      <c r="B321" s="1"/>
      <c r="C321" s="1"/>
      <c r="D321" s="1"/>
      <c r="E321" s="1"/>
      <c r="F321" s="1"/>
      <c r="G321" s="1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" customHeight="1" x14ac:dyDescent="0.2">
      <c r="A322" s="1"/>
      <c r="B322" s="1"/>
      <c r="C322" s="1"/>
      <c r="D322" s="1"/>
      <c r="E322" s="1"/>
      <c r="F322" s="1"/>
      <c r="G322" s="1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" customHeight="1" x14ac:dyDescent="0.2">
      <c r="A323" s="1"/>
      <c r="B323" s="1"/>
      <c r="C323" s="1"/>
      <c r="D323" s="1"/>
      <c r="E323" s="1"/>
      <c r="F323" s="1"/>
      <c r="G323" s="1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" customHeight="1" x14ac:dyDescent="0.2">
      <c r="A324" s="1"/>
      <c r="B324" s="1"/>
      <c r="C324" s="1"/>
      <c r="D324" s="1"/>
      <c r="E324" s="1"/>
      <c r="F324" s="1"/>
      <c r="G324" s="1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" customHeight="1" x14ac:dyDescent="0.2">
      <c r="A325" s="1"/>
      <c r="B325" s="1"/>
      <c r="C325" s="1"/>
      <c r="D325" s="1"/>
      <c r="E325" s="1"/>
      <c r="F325" s="1"/>
      <c r="G325" s="1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" customHeight="1" x14ac:dyDescent="0.2">
      <c r="A326" s="1"/>
      <c r="B326" s="1"/>
      <c r="C326" s="1"/>
      <c r="D326" s="1"/>
      <c r="E326" s="1"/>
      <c r="F326" s="1"/>
      <c r="G326" s="1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" customHeight="1" x14ac:dyDescent="0.2">
      <c r="A327" s="1"/>
      <c r="B327" s="1"/>
      <c r="C327" s="1"/>
      <c r="D327" s="1"/>
      <c r="E327" s="1"/>
      <c r="F327" s="1"/>
      <c r="G327" s="1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" customHeight="1" x14ac:dyDescent="0.2">
      <c r="A328" s="1"/>
      <c r="B328" s="1"/>
      <c r="C328" s="1"/>
      <c r="D328" s="1"/>
      <c r="E328" s="1"/>
      <c r="F328" s="1"/>
      <c r="G328" s="1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" customHeight="1" x14ac:dyDescent="0.2">
      <c r="A329" s="1"/>
      <c r="B329" s="1"/>
      <c r="C329" s="1"/>
      <c r="D329" s="1"/>
      <c r="E329" s="1"/>
      <c r="F329" s="1"/>
      <c r="G329" s="1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" customHeight="1" x14ac:dyDescent="0.2">
      <c r="A330" s="1"/>
      <c r="B330" s="1"/>
      <c r="C330" s="1"/>
      <c r="D330" s="1"/>
      <c r="E330" s="1"/>
      <c r="F330" s="1"/>
      <c r="G330" s="1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" customHeight="1" x14ac:dyDescent="0.2">
      <c r="A331" s="1"/>
      <c r="B331" s="1"/>
      <c r="C331" s="1"/>
      <c r="D331" s="1"/>
      <c r="E331" s="1"/>
      <c r="F331" s="1"/>
      <c r="G331" s="1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" customHeight="1" x14ac:dyDescent="0.2">
      <c r="A332" s="1"/>
      <c r="B332" s="1"/>
      <c r="C332" s="1"/>
      <c r="D332" s="1"/>
      <c r="E332" s="1"/>
      <c r="F332" s="1"/>
      <c r="G332" s="1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" customHeight="1" x14ac:dyDescent="0.2">
      <c r="A333" s="1"/>
      <c r="B333" s="1"/>
      <c r="C333" s="1"/>
      <c r="D333" s="1"/>
      <c r="E333" s="1"/>
      <c r="F333" s="1"/>
      <c r="G333" s="1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" customHeight="1" x14ac:dyDescent="0.2">
      <c r="A334" s="1"/>
      <c r="B334" s="1"/>
      <c r="C334" s="1"/>
      <c r="D334" s="1"/>
      <c r="E334" s="1"/>
      <c r="F334" s="1"/>
      <c r="G334" s="1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" customHeight="1" x14ac:dyDescent="0.2">
      <c r="A335" s="1"/>
      <c r="B335" s="1"/>
      <c r="C335" s="1"/>
      <c r="D335" s="1"/>
      <c r="E335" s="1"/>
      <c r="F335" s="1"/>
      <c r="G335" s="1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" customHeight="1" x14ac:dyDescent="0.2">
      <c r="A336" s="1"/>
      <c r="B336" s="1"/>
      <c r="C336" s="1"/>
      <c r="D336" s="1"/>
      <c r="E336" s="1"/>
      <c r="F336" s="1"/>
      <c r="G336" s="1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" customHeight="1" x14ac:dyDescent="0.2">
      <c r="A337" s="1"/>
      <c r="B337" s="1"/>
      <c r="C337" s="1"/>
      <c r="D337" s="1"/>
      <c r="E337" s="1"/>
      <c r="F337" s="1"/>
      <c r="G337" s="1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" customHeight="1" x14ac:dyDescent="0.2">
      <c r="A338" s="1"/>
      <c r="B338" s="1"/>
      <c r="C338" s="1"/>
      <c r="D338" s="1"/>
      <c r="E338" s="1"/>
      <c r="F338" s="1"/>
      <c r="G338" s="1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" customHeight="1" x14ac:dyDescent="0.2">
      <c r="A339" s="1"/>
      <c r="B339" s="1"/>
      <c r="C339" s="1"/>
      <c r="D339" s="1"/>
      <c r="E339" s="1"/>
      <c r="F339" s="1"/>
      <c r="G339" s="1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" customHeight="1" x14ac:dyDescent="0.2">
      <c r="A340" s="1"/>
      <c r="B340" s="1"/>
      <c r="C340" s="1"/>
      <c r="D340" s="1"/>
      <c r="E340" s="1"/>
      <c r="F340" s="1"/>
      <c r="G340" s="1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" customHeight="1" x14ac:dyDescent="0.2">
      <c r="A341" s="1"/>
      <c r="B341" s="1"/>
      <c r="C341" s="1"/>
      <c r="D341" s="1"/>
      <c r="E341" s="1"/>
      <c r="F341" s="1"/>
      <c r="G341" s="1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" customHeight="1" x14ac:dyDescent="0.2">
      <c r="A342" s="1"/>
      <c r="B342" s="1"/>
      <c r="C342" s="1"/>
      <c r="D342" s="1"/>
      <c r="E342" s="1"/>
      <c r="F342" s="1"/>
      <c r="G342" s="1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" customHeight="1" x14ac:dyDescent="0.2">
      <c r="A343" s="1"/>
      <c r="B343" s="1"/>
      <c r="C343" s="1"/>
      <c r="D343" s="1"/>
      <c r="E343" s="1"/>
      <c r="F343" s="1"/>
      <c r="G343" s="1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" customHeight="1" x14ac:dyDescent="0.2">
      <c r="A344" s="1"/>
      <c r="B344" s="1"/>
      <c r="C344" s="1"/>
      <c r="D344" s="1"/>
      <c r="E344" s="1"/>
      <c r="F344" s="1"/>
      <c r="G344" s="1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" customHeight="1" x14ac:dyDescent="0.2">
      <c r="A345" s="1"/>
      <c r="B345" s="1"/>
      <c r="C345" s="1"/>
      <c r="D345" s="1"/>
      <c r="E345" s="1"/>
      <c r="F345" s="1"/>
      <c r="G345" s="1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" customHeight="1" x14ac:dyDescent="0.2">
      <c r="A346" s="1"/>
      <c r="B346" s="1"/>
      <c r="C346" s="1"/>
      <c r="D346" s="1"/>
      <c r="E346" s="1"/>
      <c r="F346" s="1"/>
      <c r="G346" s="1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" customHeight="1" x14ac:dyDescent="0.2">
      <c r="A347" s="1"/>
      <c r="B347" s="1"/>
      <c r="C347" s="1"/>
      <c r="D347" s="1"/>
      <c r="E347" s="1"/>
      <c r="F347" s="1"/>
      <c r="G347" s="1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" customHeight="1" x14ac:dyDescent="0.2">
      <c r="A348" s="1"/>
      <c r="B348" s="1"/>
      <c r="C348" s="1"/>
      <c r="D348" s="1"/>
      <c r="E348" s="1"/>
      <c r="F348" s="1"/>
      <c r="G348" s="1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" customHeight="1" x14ac:dyDescent="0.2">
      <c r="A349" s="1"/>
      <c r="B349" s="1"/>
      <c r="C349" s="1"/>
      <c r="D349" s="1"/>
      <c r="E349" s="1"/>
      <c r="F349" s="1"/>
      <c r="G349" s="1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" customHeight="1" x14ac:dyDescent="0.2">
      <c r="A350" s="1"/>
      <c r="B350" s="1"/>
      <c r="C350" s="1"/>
      <c r="D350" s="1"/>
      <c r="E350" s="1"/>
      <c r="F350" s="1"/>
      <c r="G350" s="1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" customHeight="1" x14ac:dyDescent="0.2">
      <c r="A351" s="1"/>
      <c r="B351" s="1"/>
      <c r="C351" s="1"/>
      <c r="D351" s="1"/>
      <c r="E351" s="1"/>
      <c r="F351" s="1"/>
      <c r="G351" s="1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" customHeight="1" x14ac:dyDescent="0.2">
      <c r="A352" s="1"/>
      <c r="B352" s="1"/>
      <c r="C352" s="1"/>
      <c r="D352" s="1"/>
      <c r="E352" s="1"/>
      <c r="F352" s="1"/>
      <c r="G352" s="1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" customHeight="1" x14ac:dyDescent="0.2">
      <c r="A353" s="1"/>
      <c r="B353" s="1"/>
      <c r="C353" s="1"/>
      <c r="D353" s="1"/>
      <c r="E353" s="1"/>
      <c r="F353" s="1"/>
      <c r="G353" s="1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" customHeight="1" x14ac:dyDescent="0.2">
      <c r="A354" s="1"/>
      <c r="B354" s="1"/>
      <c r="C354" s="1"/>
      <c r="D354" s="1"/>
      <c r="E354" s="1"/>
      <c r="F354" s="1"/>
      <c r="G354" s="1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" customHeight="1" x14ac:dyDescent="0.2">
      <c r="A355" s="1"/>
      <c r="B355" s="1"/>
      <c r="C355" s="1"/>
      <c r="D355" s="1"/>
      <c r="E355" s="1"/>
      <c r="F355" s="1"/>
      <c r="G355" s="1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" customHeight="1" x14ac:dyDescent="0.2">
      <c r="A356" s="1"/>
      <c r="B356" s="1"/>
      <c r="C356" s="1"/>
      <c r="D356" s="1"/>
      <c r="E356" s="1"/>
      <c r="F356" s="1"/>
      <c r="G356" s="1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" customHeight="1" x14ac:dyDescent="0.2">
      <c r="A357" s="1"/>
      <c r="B357" s="1"/>
      <c r="C357" s="1"/>
      <c r="D357" s="1"/>
      <c r="E357" s="1"/>
      <c r="F357" s="1"/>
      <c r="G357" s="1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" customHeight="1" x14ac:dyDescent="0.2">
      <c r="A358" s="1"/>
      <c r="B358" s="1"/>
      <c r="C358" s="1"/>
      <c r="D358" s="1"/>
      <c r="E358" s="1"/>
      <c r="F358" s="1"/>
      <c r="G358" s="1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" customHeight="1" x14ac:dyDescent="0.2">
      <c r="A359" s="1"/>
      <c r="B359" s="1"/>
      <c r="C359" s="1"/>
      <c r="D359" s="1"/>
      <c r="E359" s="1"/>
      <c r="F359" s="1"/>
      <c r="G359" s="1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" customHeight="1" x14ac:dyDescent="0.2">
      <c r="A360" s="1"/>
      <c r="B360" s="1"/>
      <c r="C360" s="1"/>
      <c r="D360" s="1"/>
      <c r="E360" s="1"/>
      <c r="F360" s="1"/>
      <c r="G360" s="1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" customHeight="1" x14ac:dyDescent="0.2">
      <c r="A361" s="1"/>
      <c r="B361" s="1"/>
      <c r="C361" s="1"/>
      <c r="D361" s="1"/>
      <c r="E361" s="1"/>
      <c r="F361" s="1"/>
      <c r="G361" s="1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" customHeight="1" x14ac:dyDescent="0.2">
      <c r="A362" s="1"/>
      <c r="B362" s="1"/>
      <c r="C362" s="1"/>
      <c r="D362" s="1"/>
      <c r="E362" s="1"/>
      <c r="F362" s="1"/>
      <c r="G362" s="1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" customHeight="1" x14ac:dyDescent="0.2">
      <c r="A363" s="1"/>
      <c r="B363" s="1"/>
      <c r="C363" s="1"/>
      <c r="D363" s="1"/>
      <c r="E363" s="1"/>
      <c r="F363" s="1"/>
      <c r="G363" s="1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" customHeight="1" x14ac:dyDescent="0.2">
      <c r="A364" s="1"/>
      <c r="B364" s="1"/>
      <c r="C364" s="1"/>
      <c r="D364" s="1"/>
      <c r="E364" s="1"/>
      <c r="F364" s="1"/>
      <c r="G364" s="1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" customHeight="1" x14ac:dyDescent="0.2">
      <c r="A365" s="1"/>
      <c r="B365" s="1"/>
      <c r="C365" s="1"/>
      <c r="D365" s="1"/>
      <c r="E365" s="1"/>
      <c r="F365" s="1"/>
      <c r="G365" s="1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" customHeight="1" x14ac:dyDescent="0.2">
      <c r="A366" s="1"/>
      <c r="B366" s="1"/>
      <c r="C366" s="1"/>
      <c r="D366" s="1"/>
      <c r="E366" s="1"/>
      <c r="F366" s="1"/>
      <c r="G366" s="1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" customHeight="1" x14ac:dyDescent="0.2">
      <c r="A367" s="1"/>
      <c r="B367" s="1"/>
      <c r="C367" s="1"/>
      <c r="D367" s="1"/>
      <c r="E367" s="1"/>
      <c r="F367" s="1"/>
      <c r="G367" s="1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" customHeight="1" x14ac:dyDescent="0.2">
      <c r="A368" s="1"/>
      <c r="B368" s="1"/>
      <c r="C368" s="1"/>
      <c r="D368" s="1"/>
      <c r="E368" s="1"/>
      <c r="F368" s="1"/>
      <c r="G368" s="1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" customHeight="1" x14ac:dyDescent="0.2">
      <c r="A369" s="1"/>
      <c r="B369" s="1"/>
      <c r="C369" s="1"/>
      <c r="D369" s="1"/>
      <c r="E369" s="1"/>
      <c r="F369" s="1"/>
      <c r="G369" s="1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" customHeight="1" x14ac:dyDescent="0.2">
      <c r="A370" s="1"/>
      <c r="B370" s="1"/>
      <c r="C370" s="1"/>
      <c r="D370" s="1"/>
      <c r="E370" s="1"/>
      <c r="F370" s="1"/>
      <c r="G370" s="1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" customHeight="1" x14ac:dyDescent="0.2">
      <c r="A371" s="1"/>
      <c r="B371" s="1"/>
      <c r="C371" s="1"/>
      <c r="D371" s="1"/>
      <c r="E371" s="1"/>
      <c r="F371" s="1"/>
      <c r="G371" s="1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" customHeight="1" x14ac:dyDescent="0.2">
      <c r="A372" s="1"/>
      <c r="B372" s="1"/>
      <c r="C372" s="1"/>
      <c r="D372" s="1"/>
      <c r="E372" s="1"/>
      <c r="F372" s="1"/>
      <c r="G372" s="1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" customHeight="1" x14ac:dyDescent="0.2">
      <c r="A373" s="1"/>
      <c r="B373" s="1"/>
      <c r="C373" s="1"/>
      <c r="D373" s="1"/>
      <c r="E373" s="1"/>
      <c r="F373" s="1"/>
      <c r="G373" s="1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" customHeight="1" x14ac:dyDescent="0.2">
      <c r="A374" s="1"/>
      <c r="B374" s="1"/>
      <c r="C374" s="1"/>
      <c r="D374" s="1"/>
      <c r="E374" s="1"/>
      <c r="F374" s="1"/>
      <c r="G374" s="1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" customHeight="1" x14ac:dyDescent="0.2">
      <c r="A375" s="1"/>
      <c r="B375" s="1"/>
      <c r="C375" s="1"/>
      <c r="D375" s="1"/>
      <c r="E375" s="1"/>
      <c r="F375" s="1"/>
      <c r="G375" s="1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" customHeight="1" x14ac:dyDescent="0.2">
      <c r="A376" s="1"/>
      <c r="B376" s="1"/>
      <c r="C376" s="1"/>
      <c r="D376" s="1"/>
      <c r="E376" s="1"/>
      <c r="F376" s="1"/>
      <c r="G376" s="1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" customHeight="1" x14ac:dyDescent="0.2">
      <c r="A377" s="1"/>
      <c r="B377" s="1"/>
      <c r="C377" s="1"/>
      <c r="D377" s="1"/>
      <c r="E377" s="1"/>
      <c r="F377" s="1"/>
      <c r="G377" s="1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" customHeight="1" x14ac:dyDescent="0.2">
      <c r="A378" s="1"/>
      <c r="B378" s="1"/>
      <c r="C378" s="1"/>
      <c r="D378" s="1"/>
      <c r="E378" s="1"/>
      <c r="F378" s="1"/>
      <c r="G378" s="1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" customHeight="1" x14ac:dyDescent="0.2">
      <c r="A379" s="1"/>
      <c r="B379" s="1"/>
      <c r="C379" s="1"/>
      <c r="D379" s="1"/>
      <c r="E379" s="1"/>
      <c r="F379" s="1"/>
      <c r="G379" s="1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" customHeight="1" x14ac:dyDescent="0.2">
      <c r="A380" s="1"/>
      <c r="B380" s="1"/>
      <c r="C380" s="1"/>
      <c r="D380" s="1"/>
      <c r="E380" s="1"/>
      <c r="F380" s="1"/>
      <c r="G380" s="1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" customHeight="1" x14ac:dyDescent="0.2">
      <c r="A381" s="1"/>
      <c r="B381" s="1"/>
      <c r="C381" s="1"/>
      <c r="D381" s="1"/>
      <c r="E381" s="1"/>
      <c r="F381" s="1"/>
      <c r="G381" s="1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" customHeight="1" x14ac:dyDescent="0.2">
      <c r="A382" s="1"/>
      <c r="B382" s="1"/>
      <c r="C382" s="1"/>
      <c r="D382" s="1"/>
      <c r="E382" s="1"/>
      <c r="F382" s="1"/>
      <c r="G382" s="1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" customHeight="1" x14ac:dyDescent="0.2">
      <c r="A383" s="1"/>
      <c r="B383" s="1"/>
      <c r="C383" s="1"/>
      <c r="D383" s="1"/>
      <c r="E383" s="1"/>
      <c r="F383" s="1"/>
      <c r="G383" s="1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" customHeight="1" x14ac:dyDescent="0.2">
      <c r="A384" s="1"/>
      <c r="B384" s="1"/>
      <c r="C384" s="1"/>
      <c r="D384" s="1"/>
      <c r="E384" s="1"/>
      <c r="F384" s="1"/>
      <c r="G384" s="1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" customHeight="1" x14ac:dyDescent="0.2">
      <c r="A385" s="1"/>
      <c r="B385" s="1"/>
      <c r="C385" s="1"/>
      <c r="D385" s="1"/>
      <c r="E385" s="1"/>
      <c r="F385" s="1"/>
      <c r="G385" s="1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" customHeight="1" x14ac:dyDescent="0.2">
      <c r="A386" s="1"/>
      <c r="B386" s="1"/>
      <c r="C386" s="1"/>
      <c r="D386" s="1"/>
      <c r="E386" s="1"/>
      <c r="F386" s="1"/>
      <c r="G386" s="1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" customHeight="1" x14ac:dyDescent="0.2">
      <c r="A387" s="1"/>
      <c r="B387" s="1"/>
      <c r="C387" s="1"/>
      <c r="D387" s="1"/>
      <c r="E387" s="1"/>
      <c r="F387" s="1"/>
      <c r="G387" s="1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" customHeight="1" x14ac:dyDescent="0.2">
      <c r="A388" s="1"/>
      <c r="B388" s="1"/>
      <c r="C388" s="1"/>
      <c r="D388" s="1"/>
      <c r="E388" s="1"/>
      <c r="F388" s="1"/>
      <c r="G388" s="1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" customHeight="1" x14ac:dyDescent="0.2">
      <c r="A389" s="1"/>
      <c r="B389" s="1"/>
      <c r="C389" s="1"/>
      <c r="D389" s="1"/>
      <c r="E389" s="1"/>
      <c r="F389" s="1"/>
      <c r="G389" s="1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" customHeight="1" x14ac:dyDescent="0.2">
      <c r="A390" s="1"/>
      <c r="B390" s="1"/>
      <c r="C390" s="1"/>
      <c r="D390" s="1"/>
      <c r="E390" s="1"/>
      <c r="F390" s="1"/>
      <c r="G390" s="1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" customHeight="1" x14ac:dyDescent="0.2">
      <c r="A391" s="1"/>
      <c r="B391" s="1"/>
      <c r="C391" s="1"/>
      <c r="D391" s="1"/>
      <c r="E391" s="1"/>
      <c r="F391" s="1"/>
      <c r="G391" s="1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" customHeight="1" x14ac:dyDescent="0.2">
      <c r="A392" s="1"/>
      <c r="B392" s="1"/>
      <c r="C392" s="1"/>
      <c r="D392" s="1"/>
      <c r="E392" s="1"/>
      <c r="F392" s="1"/>
      <c r="G392" s="1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" customHeight="1" x14ac:dyDescent="0.2">
      <c r="A393" s="1"/>
      <c r="B393" s="1"/>
      <c r="C393" s="1"/>
      <c r="D393" s="1"/>
      <c r="E393" s="1"/>
      <c r="F393" s="1"/>
      <c r="G393" s="1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" customHeight="1" x14ac:dyDescent="0.2">
      <c r="A394" s="1"/>
      <c r="B394" s="1"/>
      <c r="C394" s="1"/>
      <c r="D394" s="1"/>
      <c r="E394" s="1"/>
      <c r="F394" s="1"/>
      <c r="G394" s="1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" customHeight="1" x14ac:dyDescent="0.2">
      <c r="A395" s="1"/>
      <c r="B395" s="1"/>
      <c r="C395" s="1"/>
      <c r="D395" s="1"/>
      <c r="E395" s="1"/>
      <c r="F395" s="1"/>
      <c r="G395" s="1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" customHeight="1" x14ac:dyDescent="0.2">
      <c r="A396" s="1"/>
      <c r="B396" s="1"/>
      <c r="C396" s="1"/>
      <c r="D396" s="1"/>
      <c r="E396" s="1"/>
      <c r="F396" s="1"/>
      <c r="G396" s="1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" customHeight="1" x14ac:dyDescent="0.2">
      <c r="A397" s="1"/>
      <c r="B397" s="1"/>
      <c r="C397" s="1"/>
      <c r="D397" s="1"/>
      <c r="E397" s="1"/>
      <c r="F397" s="1"/>
      <c r="G397" s="1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" customHeight="1" x14ac:dyDescent="0.2">
      <c r="A398" s="1"/>
      <c r="B398" s="1"/>
      <c r="C398" s="1"/>
      <c r="D398" s="1"/>
      <c r="E398" s="1"/>
      <c r="F398" s="1"/>
      <c r="G398" s="1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" customHeight="1" x14ac:dyDescent="0.2">
      <c r="A399" s="1"/>
      <c r="B399" s="1"/>
      <c r="C399" s="1"/>
      <c r="D399" s="1"/>
      <c r="E399" s="1"/>
      <c r="F399" s="1"/>
      <c r="G399" s="1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" customHeight="1" x14ac:dyDescent="0.2">
      <c r="A400" s="1"/>
      <c r="B400" s="1"/>
      <c r="C400" s="1"/>
      <c r="D400" s="1"/>
      <c r="E400" s="1"/>
      <c r="F400" s="1"/>
      <c r="G400" s="1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" customHeight="1" x14ac:dyDescent="0.2">
      <c r="A401" s="1"/>
      <c r="B401" s="1"/>
      <c r="C401" s="1"/>
      <c r="D401" s="1"/>
      <c r="E401" s="1"/>
      <c r="F401" s="1"/>
      <c r="G401" s="1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" customHeight="1" x14ac:dyDescent="0.2">
      <c r="A402" s="1"/>
      <c r="B402" s="1"/>
      <c r="C402" s="1"/>
      <c r="D402" s="1"/>
      <c r="E402" s="1"/>
      <c r="F402" s="1"/>
      <c r="G402" s="1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" customHeight="1" x14ac:dyDescent="0.2">
      <c r="A403" s="1"/>
      <c r="B403" s="1"/>
      <c r="C403" s="1"/>
      <c r="D403" s="1"/>
      <c r="E403" s="1"/>
      <c r="F403" s="1"/>
      <c r="G403" s="1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" customHeight="1" x14ac:dyDescent="0.2">
      <c r="A404" s="1"/>
      <c r="B404" s="1"/>
      <c r="C404" s="1"/>
      <c r="D404" s="1"/>
      <c r="E404" s="1"/>
      <c r="F404" s="1"/>
      <c r="G404" s="1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" customHeight="1" x14ac:dyDescent="0.2">
      <c r="A405" s="1"/>
      <c r="B405" s="1"/>
      <c r="C405" s="1"/>
      <c r="D405" s="1"/>
      <c r="E405" s="1"/>
      <c r="F405" s="1"/>
      <c r="G405" s="1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" customHeight="1" x14ac:dyDescent="0.2">
      <c r="A406" s="1"/>
      <c r="B406" s="1"/>
      <c r="C406" s="1"/>
      <c r="D406" s="1"/>
      <c r="E406" s="1"/>
      <c r="F406" s="1"/>
      <c r="G406" s="1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" customHeight="1" x14ac:dyDescent="0.2">
      <c r="A407" s="1"/>
      <c r="B407" s="1"/>
      <c r="C407" s="1"/>
      <c r="D407" s="1"/>
      <c r="E407" s="1"/>
      <c r="F407" s="1"/>
      <c r="G407" s="1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" customHeight="1" x14ac:dyDescent="0.2">
      <c r="A408" s="1"/>
      <c r="B408" s="1"/>
      <c r="C408" s="1"/>
      <c r="D408" s="1"/>
      <c r="E408" s="1"/>
      <c r="F408" s="1"/>
      <c r="G408" s="1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" customHeight="1" x14ac:dyDescent="0.2">
      <c r="A409" s="1"/>
      <c r="B409" s="1"/>
      <c r="C409" s="1"/>
      <c r="D409" s="1"/>
      <c r="E409" s="1"/>
      <c r="F409" s="1"/>
      <c r="G409" s="1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" customHeight="1" x14ac:dyDescent="0.2">
      <c r="A410" s="1"/>
      <c r="B410" s="1"/>
      <c r="C410" s="1"/>
      <c r="D410" s="1"/>
      <c r="E410" s="1"/>
      <c r="F410" s="1"/>
      <c r="G410" s="1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" customHeight="1" x14ac:dyDescent="0.2">
      <c r="A411" s="1"/>
      <c r="B411" s="1"/>
      <c r="C411" s="1"/>
      <c r="D411" s="1"/>
      <c r="E411" s="1"/>
      <c r="F411" s="1"/>
      <c r="G411" s="1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" customHeight="1" x14ac:dyDescent="0.2">
      <c r="A412" s="1"/>
      <c r="B412" s="1"/>
      <c r="C412" s="1"/>
      <c r="D412" s="1"/>
      <c r="E412" s="1"/>
      <c r="F412" s="1"/>
      <c r="G412" s="1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" customHeight="1" x14ac:dyDescent="0.2">
      <c r="A413" s="1"/>
      <c r="B413" s="1"/>
      <c r="C413" s="1"/>
      <c r="D413" s="1"/>
      <c r="E413" s="1"/>
      <c r="F413" s="1"/>
      <c r="G413" s="1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" customHeight="1" x14ac:dyDescent="0.2">
      <c r="A414" s="1"/>
      <c r="B414" s="1"/>
      <c r="C414" s="1"/>
      <c r="D414" s="1"/>
      <c r="E414" s="1"/>
      <c r="F414" s="1"/>
      <c r="G414" s="1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" customHeight="1" x14ac:dyDescent="0.2">
      <c r="A415" s="1"/>
      <c r="B415" s="1"/>
      <c r="C415" s="1"/>
      <c r="D415" s="1"/>
      <c r="E415" s="1"/>
      <c r="F415" s="1"/>
      <c r="G415" s="1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" customHeight="1" x14ac:dyDescent="0.2">
      <c r="A416" s="1"/>
      <c r="B416" s="1"/>
      <c r="C416" s="1"/>
      <c r="D416" s="1"/>
      <c r="E416" s="1"/>
      <c r="F416" s="1"/>
      <c r="G416" s="1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" customHeight="1" x14ac:dyDescent="0.2">
      <c r="A417" s="1"/>
      <c r="B417" s="1"/>
      <c r="C417" s="1"/>
      <c r="D417" s="1"/>
      <c r="E417" s="1"/>
      <c r="F417" s="1"/>
      <c r="G417" s="1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" customHeight="1" x14ac:dyDescent="0.2">
      <c r="A418" s="1"/>
      <c r="B418" s="1"/>
      <c r="C418" s="1"/>
      <c r="D418" s="1"/>
      <c r="E418" s="1"/>
      <c r="F418" s="1"/>
      <c r="G418" s="1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" customHeight="1" x14ac:dyDescent="0.2">
      <c r="A419" s="1"/>
      <c r="B419" s="1"/>
      <c r="C419" s="1"/>
      <c r="D419" s="1"/>
      <c r="E419" s="1"/>
      <c r="F419" s="1"/>
      <c r="G419" s="1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" customHeight="1" x14ac:dyDescent="0.2">
      <c r="A420" s="1"/>
      <c r="B420" s="1"/>
      <c r="C420" s="1"/>
      <c r="D420" s="1"/>
      <c r="E420" s="1"/>
      <c r="F420" s="1"/>
      <c r="G420" s="1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" customHeight="1" x14ac:dyDescent="0.2">
      <c r="A421" s="1"/>
      <c r="B421" s="1"/>
      <c r="C421" s="1"/>
      <c r="D421" s="1"/>
      <c r="E421" s="1"/>
      <c r="F421" s="1"/>
      <c r="G421" s="1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" customHeight="1" x14ac:dyDescent="0.2">
      <c r="A422" s="1"/>
      <c r="B422" s="1"/>
      <c r="C422" s="1"/>
      <c r="D422" s="1"/>
      <c r="E422" s="1"/>
      <c r="F422" s="1"/>
      <c r="G422" s="1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" customHeight="1" x14ac:dyDescent="0.2">
      <c r="A423" s="1"/>
      <c r="B423" s="1"/>
      <c r="C423" s="1"/>
      <c r="D423" s="1"/>
      <c r="E423" s="1"/>
      <c r="F423" s="1"/>
      <c r="G423" s="1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" customHeight="1" x14ac:dyDescent="0.2">
      <c r="A424" s="1"/>
      <c r="B424" s="1"/>
      <c r="C424" s="1"/>
      <c r="D424" s="1"/>
      <c r="E424" s="1"/>
      <c r="F424" s="1"/>
      <c r="G424" s="1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" customHeight="1" x14ac:dyDescent="0.2">
      <c r="A425" s="1"/>
      <c r="B425" s="1"/>
      <c r="C425" s="1"/>
      <c r="D425" s="1"/>
      <c r="E425" s="1"/>
      <c r="F425" s="1"/>
      <c r="G425" s="1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" customHeight="1" x14ac:dyDescent="0.2">
      <c r="A426" s="1"/>
      <c r="B426" s="1"/>
      <c r="C426" s="1"/>
      <c r="D426" s="1"/>
      <c r="E426" s="1"/>
      <c r="F426" s="1"/>
      <c r="G426" s="1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" customHeight="1" x14ac:dyDescent="0.2">
      <c r="A427" s="1"/>
      <c r="B427" s="1"/>
      <c r="C427" s="1"/>
      <c r="D427" s="1"/>
      <c r="E427" s="1"/>
      <c r="F427" s="1"/>
      <c r="G427" s="1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" customHeight="1" x14ac:dyDescent="0.2">
      <c r="A428" s="1"/>
      <c r="B428" s="1"/>
      <c r="C428" s="1"/>
      <c r="D428" s="1"/>
      <c r="E428" s="1"/>
      <c r="F428" s="1"/>
      <c r="G428" s="1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" customHeight="1" x14ac:dyDescent="0.2">
      <c r="A429" s="1"/>
      <c r="B429" s="1"/>
      <c r="C429" s="1"/>
      <c r="D429" s="1"/>
      <c r="E429" s="1"/>
      <c r="F429" s="1"/>
      <c r="G429" s="1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" customHeight="1" x14ac:dyDescent="0.2">
      <c r="A430" s="1"/>
      <c r="B430" s="1"/>
      <c r="C430" s="1"/>
      <c r="D430" s="1"/>
      <c r="E430" s="1"/>
      <c r="F430" s="1"/>
      <c r="G430" s="1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" customHeight="1" x14ac:dyDescent="0.2">
      <c r="A431" s="1"/>
      <c r="B431" s="1"/>
      <c r="C431" s="1"/>
      <c r="D431" s="1"/>
      <c r="E431" s="1"/>
      <c r="F431" s="1"/>
      <c r="G431" s="1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" customHeight="1" x14ac:dyDescent="0.2">
      <c r="A432" s="1"/>
      <c r="B432" s="1"/>
      <c r="C432" s="1"/>
      <c r="D432" s="1"/>
      <c r="E432" s="1"/>
      <c r="F432" s="1"/>
      <c r="G432" s="1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" customHeight="1" x14ac:dyDescent="0.2">
      <c r="A433" s="1"/>
      <c r="B433" s="1"/>
      <c r="C433" s="1"/>
      <c r="D433" s="1"/>
      <c r="E433" s="1"/>
      <c r="F433" s="1"/>
      <c r="G433" s="1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" customHeight="1" x14ac:dyDescent="0.2">
      <c r="A434" s="1"/>
      <c r="B434" s="1"/>
      <c r="C434" s="1"/>
      <c r="D434" s="1"/>
      <c r="E434" s="1"/>
      <c r="F434" s="1"/>
      <c r="G434" s="1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" customHeight="1" x14ac:dyDescent="0.2">
      <c r="A435" s="1"/>
      <c r="B435" s="1"/>
      <c r="C435" s="1"/>
      <c r="D435" s="1"/>
      <c r="E435" s="1"/>
      <c r="F435" s="1"/>
      <c r="G435" s="1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" customHeight="1" x14ac:dyDescent="0.2">
      <c r="A436" s="1"/>
      <c r="B436" s="1"/>
      <c r="C436" s="1"/>
      <c r="D436" s="1"/>
      <c r="E436" s="1"/>
      <c r="F436" s="1"/>
      <c r="G436" s="1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" customHeight="1" x14ac:dyDescent="0.2">
      <c r="A437" s="1"/>
      <c r="B437" s="1"/>
      <c r="C437" s="1"/>
      <c r="D437" s="1"/>
      <c r="E437" s="1"/>
      <c r="F437" s="1"/>
      <c r="G437" s="1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" customHeight="1" x14ac:dyDescent="0.2">
      <c r="A438" s="1"/>
      <c r="B438" s="1"/>
      <c r="C438" s="1"/>
      <c r="D438" s="1"/>
      <c r="E438" s="1"/>
      <c r="F438" s="1"/>
      <c r="G438" s="1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" customHeight="1" x14ac:dyDescent="0.2">
      <c r="A439" s="1"/>
      <c r="B439" s="1"/>
      <c r="C439" s="1"/>
      <c r="D439" s="1"/>
      <c r="E439" s="1"/>
      <c r="F439" s="1"/>
      <c r="G439" s="1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" customHeight="1" x14ac:dyDescent="0.2">
      <c r="A440" s="1"/>
      <c r="B440" s="1"/>
      <c r="C440" s="1"/>
      <c r="D440" s="1"/>
      <c r="E440" s="1"/>
      <c r="F440" s="1"/>
      <c r="G440" s="1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" customHeight="1" x14ac:dyDescent="0.2">
      <c r="A441" s="1"/>
      <c r="B441" s="1"/>
      <c r="C441" s="1"/>
      <c r="D441" s="1"/>
      <c r="E441" s="1"/>
      <c r="F441" s="1"/>
      <c r="G441" s="1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" customHeight="1" x14ac:dyDescent="0.2">
      <c r="A442" s="1"/>
      <c r="B442" s="1"/>
      <c r="C442" s="1"/>
      <c r="D442" s="1"/>
      <c r="E442" s="1"/>
      <c r="F442" s="1"/>
      <c r="G442" s="1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" customHeight="1" x14ac:dyDescent="0.2">
      <c r="A443" s="1"/>
      <c r="B443" s="1"/>
      <c r="C443" s="1"/>
      <c r="D443" s="1"/>
      <c r="E443" s="1"/>
      <c r="F443" s="1"/>
      <c r="G443" s="1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" customHeight="1" x14ac:dyDescent="0.2">
      <c r="A444" s="1"/>
      <c r="B444" s="1"/>
      <c r="C444" s="1"/>
      <c r="D444" s="1"/>
      <c r="E444" s="1"/>
      <c r="F444" s="1"/>
      <c r="G444" s="1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" customHeight="1" x14ac:dyDescent="0.2">
      <c r="A445" s="1"/>
      <c r="B445" s="1"/>
      <c r="C445" s="1"/>
      <c r="D445" s="1"/>
      <c r="E445" s="1"/>
      <c r="F445" s="1"/>
      <c r="G445" s="1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" customHeight="1" x14ac:dyDescent="0.2">
      <c r="A446" s="1"/>
      <c r="B446" s="1"/>
      <c r="C446" s="1"/>
      <c r="D446" s="1"/>
      <c r="E446" s="1"/>
      <c r="F446" s="1"/>
      <c r="G446" s="1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" customHeight="1" x14ac:dyDescent="0.2">
      <c r="A447" s="1"/>
      <c r="B447" s="1"/>
      <c r="C447" s="1"/>
      <c r="D447" s="1"/>
      <c r="E447" s="1"/>
      <c r="F447" s="1"/>
      <c r="G447" s="1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" customHeight="1" x14ac:dyDescent="0.2">
      <c r="A448" s="1"/>
      <c r="B448" s="1"/>
      <c r="C448" s="1"/>
      <c r="D448" s="1"/>
      <c r="E448" s="1"/>
      <c r="F448" s="1"/>
      <c r="G448" s="1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" customHeight="1" x14ac:dyDescent="0.2">
      <c r="A449" s="1"/>
      <c r="B449" s="1"/>
      <c r="C449" s="1"/>
      <c r="D449" s="1"/>
      <c r="E449" s="1"/>
      <c r="F449" s="1"/>
      <c r="G449" s="1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" customHeight="1" x14ac:dyDescent="0.2">
      <c r="A450" s="1"/>
      <c r="B450" s="1"/>
      <c r="C450" s="1"/>
      <c r="D450" s="1"/>
      <c r="E450" s="1"/>
      <c r="F450" s="1"/>
      <c r="G450" s="1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" customHeight="1" x14ac:dyDescent="0.2">
      <c r="A451" s="1"/>
      <c r="B451" s="1"/>
      <c r="C451" s="1"/>
      <c r="D451" s="1"/>
      <c r="E451" s="1"/>
      <c r="F451" s="1"/>
      <c r="G451" s="1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" customHeight="1" x14ac:dyDescent="0.2">
      <c r="A452" s="1"/>
      <c r="B452" s="1"/>
      <c r="C452" s="1"/>
      <c r="D452" s="1"/>
      <c r="E452" s="1"/>
      <c r="F452" s="1"/>
      <c r="G452" s="1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" customHeight="1" x14ac:dyDescent="0.2">
      <c r="A453" s="1"/>
      <c r="B453" s="1"/>
      <c r="C453" s="1"/>
      <c r="D453" s="1"/>
      <c r="E453" s="1"/>
      <c r="F453" s="1"/>
      <c r="G453" s="1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" customHeight="1" x14ac:dyDescent="0.2">
      <c r="A454" s="1"/>
      <c r="B454" s="1"/>
      <c r="C454" s="1"/>
      <c r="D454" s="1"/>
      <c r="E454" s="1"/>
      <c r="F454" s="1"/>
      <c r="G454" s="1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" customHeight="1" x14ac:dyDescent="0.2">
      <c r="A455" s="1"/>
      <c r="B455" s="1"/>
      <c r="C455" s="1"/>
      <c r="D455" s="1"/>
      <c r="E455" s="1"/>
      <c r="F455" s="1"/>
      <c r="G455" s="1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" customHeight="1" x14ac:dyDescent="0.2">
      <c r="A456" s="1"/>
      <c r="B456" s="1"/>
      <c r="C456" s="1"/>
      <c r="D456" s="1"/>
      <c r="E456" s="1"/>
      <c r="F456" s="1"/>
      <c r="G456" s="1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" customHeight="1" x14ac:dyDescent="0.2">
      <c r="A457" s="1"/>
      <c r="B457" s="1"/>
      <c r="C457" s="1"/>
      <c r="D457" s="1"/>
      <c r="E457" s="1"/>
      <c r="F457" s="1"/>
      <c r="G457" s="1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" customHeight="1" x14ac:dyDescent="0.2">
      <c r="A458" s="1"/>
      <c r="B458" s="1"/>
      <c r="C458" s="1"/>
      <c r="D458" s="1"/>
      <c r="E458" s="1"/>
      <c r="F458" s="1"/>
      <c r="G458" s="1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" customHeight="1" x14ac:dyDescent="0.2">
      <c r="A459" s="1"/>
      <c r="B459" s="1"/>
      <c r="C459" s="1"/>
      <c r="D459" s="1"/>
      <c r="E459" s="1"/>
      <c r="F459" s="1"/>
      <c r="G459" s="1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" customHeight="1" x14ac:dyDescent="0.2">
      <c r="A460" s="1"/>
      <c r="B460" s="1"/>
      <c r="C460" s="1"/>
      <c r="D460" s="1"/>
      <c r="E460" s="1"/>
      <c r="F460" s="1"/>
      <c r="G460" s="1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" customHeight="1" x14ac:dyDescent="0.2">
      <c r="A461" s="1"/>
      <c r="B461" s="1"/>
      <c r="C461" s="1"/>
      <c r="D461" s="1"/>
      <c r="E461" s="1"/>
      <c r="F461" s="1"/>
      <c r="G461" s="1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" customHeight="1" x14ac:dyDescent="0.2">
      <c r="A462" s="1"/>
      <c r="B462" s="1"/>
      <c r="C462" s="1"/>
      <c r="D462" s="1"/>
      <c r="E462" s="1"/>
      <c r="F462" s="1"/>
      <c r="G462" s="1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" customHeight="1" x14ac:dyDescent="0.2">
      <c r="A463" s="1"/>
      <c r="B463" s="1"/>
      <c r="C463" s="1"/>
      <c r="D463" s="1"/>
      <c r="E463" s="1"/>
      <c r="F463" s="1"/>
      <c r="G463" s="1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" customHeight="1" x14ac:dyDescent="0.2">
      <c r="A464" s="1"/>
      <c r="B464" s="1"/>
      <c r="C464" s="1"/>
      <c r="D464" s="1"/>
      <c r="E464" s="1"/>
      <c r="F464" s="1"/>
      <c r="G464" s="1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" customHeight="1" x14ac:dyDescent="0.2">
      <c r="A465" s="1"/>
      <c r="B465" s="1"/>
      <c r="C465" s="1"/>
      <c r="D465" s="1"/>
      <c r="E465" s="1"/>
      <c r="F465" s="1"/>
      <c r="G465" s="1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" customHeight="1" x14ac:dyDescent="0.2">
      <c r="A466" s="1"/>
      <c r="B466" s="1"/>
      <c r="C466" s="1"/>
      <c r="D466" s="1"/>
      <c r="E466" s="1"/>
      <c r="F466" s="1"/>
      <c r="G466" s="1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" customHeight="1" x14ac:dyDescent="0.2">
      <c r="A467" s="1"/>
      <c r="B467" s="1"/>
      <c r="C467" s="1"/>
      <c r="D467" s="1"/>
      <c r="E467" s="1"/>
      <c r="F467" s="1"/>
      <c r="G467" s="1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" customHeight="1" x14ac:dyDescent="0.2">
      <c r="A468" s="1"/>
      <c r="B468" s="1"/>
      <c r="C468" s="1"/>
      <c r="D468" s="1"/>
      <c r="E468" s="1"/>
      <c r="F468" s="1"/>
      <c r="G468" s="1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" customHeight="1" x14ac:dyDescent="0.2">
      <c r="A469" s="1"/>
      <c r="B469" s="1"/>
      <c r="C469" s="1"/>
      <c r="D469" s="1"/>
      <c r="E469" s="1"/>
      <c r="F469" s="1"/>
      <c r="G469" s="1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" customHeight="1" x14ac:dyDescent="0.2">
      <c r="A470" s="1"/>
      <c r="B470" s="1"/>
      <c r="C470" s="1"/>
      <c r="D470" s="1"/>
      <c r="E470" s="1"/>
      <c r="F470" s="1"/>
      <c r="G470" s="1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" customHeight="1" x14ac:dyDescent="0.2">
      <c r="A471" s="1"/>
      <c r="B471" s="1"/>
      <c r="C471" s="1"/>
      <c r="D471" s="1"/>
      <c r="E471" s="1"/>
      <c r="F471" s="1"/>
      <c r="G471" s="1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" customHeight="1" x14ac:dyDescent="0.2">
      <c r="A472" s="1"/>
      <c r="B472" s="1"/>
      <c r="C472" s="1"/>
      <c r="D472" s="1"/>
      <c r="E472" s="1"/>
      <c r="F472" s="1"/>
      <c r="G472" s="1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" customHeight="1" x14ac:dyDescent="0.2">
      <c r="A473" s="1"/>
      <c r="B473" s="1"/>
      <c r="C473" s="1"/>
      <c r="D473" s="1"/>
      <c r="E473" s="1"/>
      <c r="F473" s="1"/>
      <c r="G473" s="1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" customHeight="1" x14ac:dyDescent="0.2">
      <c r="A474" s="1"/>
      <c r="B474" s="1"/>
      <c r="C474" s="1"/>
      <c r="D474" s="1"/>
      <c r="E474" s="1"/>
      <c r="F474" s="1"/>
      <c r="G474" s="1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" customHeight="1" x14ac:dyDescent="0.2">
      <c r="A475" s="1"/>
      <c r="B475" s="1"/>
      <c r="C475" s="1"/>
      <c r="D475" s="1"/>
      <c r="E475" s="1"/>
      <c r="F475" s="1"/>
      <c r="G475" s="1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" customHeight="1" x14ac:dyDescent="0.2">
      <c r="A476" s="1"/>
      <c r="B476" s="1"/>
      <c r="C476" s="1"/>
      <c r="D476" s="1"/>
      <c r="E476" s="1"/>
      <c r="F476" s="1"/>
      <c r="G476" s="1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" customHeight="1" x14ac:dyDescent="0.2">
      <c r="A477" s="1"/>
      <c r="B477" s="1"/>
      <c r="C477" s="1"/>
      <c r="D477" s="1"/>
      <c r="E477" s="1"/>
      <c r="F477" s="1"/>
      <c r="G477" s="1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" customHeight="1" x14ac:dyDescent="0.2">
      <c r="A478" s="1"/>
      <c r="B478" s="1"/>
      <c r="C478" s="1"/>
      <c r="D478" s="1"/>
      <c r="E478" s="1"/>
      <c r="F478" s="1"/>
      <c r="G478" s="1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" customHeight="1" x14ac:dyDescent="0.2">
      <c r="A479" s="1"/>
      <c r="B479" s="1"/>
      <c r="C479" s="1"/>
      <c r="D479" s="1"/>
      <c r="E479" s="1"/>
      <c r="F479" s="1"/>
      <c r="G479" s="1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" customHeight="1" x14ac:dyDescent="0.2">
      <c r="A480" s="1"/>
      <c r="B480" s="1"/>
      <c r="C480" s="1"/>
      <c r="D480" s="1"/>
      <c r="E480" s="1"/>
      <c r="F480" s="1"/>
      <c r="G480" s="1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" customHeight="1" x14ac:dyDescent="0.2">
      <c r="A481" s="1"/>
      <c r="B481" s="1"/>
      <c r="C481" s="1"/>
      <c r="D481" s="1"/>
      <c r="E481" s="1"/>
      <c r="F481" s="1"/>
      <c r="G481" s="1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" customHeight="1" x14ac:dyDescent="0.2">
      <c r="A482" s="1"/>
      <c r="B482" s="1"/>
      <c r="C482" s="1"/>
      <c r="D482" s="1"/>
      <c r="E482" s="1"/>
      <c r="F482" s="1"/>
      <c r="G482" s="1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" customHeight="1" x14ac:dyDescent="0.2">
      <c r="A483" s="1"/>
      <c r="B483" s="1"/>
      <c r="C483" s="1"/>
      <c r="D483" s="1"/>
      <c r="E483" s="1"/>
      <c r="F483" s="1"/>
      <c r="G483" s="1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" customHeight="1" x14ac:dyDescent="0.2">
      <c r="A484" s="1"/>
      <c r="B484" s="1"/>
      <c r="C484" s="1"/>
      <c r="D484" s="1"/>
      <c r="E484" s="1"/>
      <c r="F484" s="1"/>
      <c r="G484" s="1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" customHeight="1" x14ac:dyDescent="0.2">
      <c r="A485" s="1"/>
      <c r="B485" s="1"/>
      <c r="C485" s="1"/>
      <c r="D485" s="1"/>
      <c r="E485" s="1"/>
      <c r="F485" s="1"/>
      <c r="G485" s="1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" customHeight="1" x14ac:dyDescent="0.2">
      <c r="A486" s="1"/>
      <c r="B486" s="1"/>
      <c r="C486" s="1"/>
      <c r="D486" s="1"/>
      <c r="E486" s="1"/>
      <c r="F486" s="1"/>
      <c r="G486" s="1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" customHeight="1" x14ac:dyDescent="0.2">
      <c r="A487" s="1"/>
      <c r="B487" s="1"/>
      <c r="C487" s="1"/>
      <c r="D487" s="1"/>
      <c r="E487" s="1"/>
      <c r="F487" s="1"/>
      <c r="G487" s="1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" customHeight="1" x14ac:dyDescent="0.2">
      <c r="A488" s="1"/>
      <c r="B488" s="1"/>
      <c r="C488" s="1"/>
      <c r="D488" s="1"/>
      <c r="E488" s="1"/>
      <c r="F488" s="1"/>
      <c r="G488" s="1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" customHeight="1" x14ac:dyDescent="0.2">
      <c r="A489" s="1"/>
      <c r="B489" s="1"/>
      <c r="C489" s="1"/>
      <c r="D489" s="1"/>
      <c r="E489" s="1"/>
      <c r="F489" s="1"/>
      <c r="G489" s="1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" customHeight="1" x14ac:dyDescent="0.2">
      <c r="A490" s="1"/>
      <c r="B490" s="1"/>
      <c r="C490" s="1"/>
      <c r="D490" s="1"/>
      <c r="E490" s="1"/>
      <c r="F490" s="1"/>
      <c r="G490" s="1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" customHeight="1" x14ac:dyDescent="0.2">
      <c r="A491" s="1"/>
      <c r="B491" s="1"/>
      <c r="C491" s="1"/>
      <c r="D491" s="1"/>
      <c r="E491" s="1"/>
      <c r="F491" s="1"/>
      <c r="G491" s="1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" customHeight="1" x14ac:dyDescent="0.2">
      <c r="A492" s="1"/>
      <c r="B492" s="1"/>
      <c r="C492" s="1"/>
      <c r="D492" s="1"/>
      <c r="E492" s="1"/>
      <c r="F492" s="1"/>
      <c r="G492" s="1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" customHeight="1" x14ac:dyDescent="0.2">
      <c r="A493" s="1"/>
      <c r="B493" s="1"/>
      <c r="C493" s="1"/>
      <c r="D493" s="1"/>
      <c r="E493" s="1"/>
      <c r="F493" s="1"/>
      <c r="G493" s="1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" customHeight="1" x14ac:dyDescent="0.2">
      <c r="A494" s="1"/>
      <c r="B494" s="1"/>
      <c r="C494" s="1"/>
      <c r="D494" s="1"/>
      <c r="E494" s="1"/>
      <c r="F494" s="1"/>
      <c r="G494" s="1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" customHeight="1" x14ac:dyDescent="0.2">
      <c r="A495" s="1"/>
      <c r="B495" s="1"/>
      <c r="C495" s="1"/>
      <c r="D495" s="1"/>
      <c r="E495" s="1"/>
      <c r="F495" s="1"/>
      <c r="G495" s="1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" customHeight="1" x14ac:dyDescent="0.2">
      <c r="A496" s="1"/>
      <c r="B496" s="1"/>
      <c r="C496" s="1"/>
      <c r="D496" s="1"/>
      <c r="E496" s="1"/>
      <c r="F496" s="1"/>
      <c r="G496" s="1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" customHeight="1" x14ac:dyDescent="0.2">
      <c r="A497" s="1"/>
      <c r="B497" s="1"/>
      <c r="C497" s="1"/>
      <c r="D497" s="1"/>
      <c r="E497" s="1"/>
      <c r="F497" s="1"/>
      <c r="G497" s="1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" customHeight="1" x14ac:dyDescent="0.2">
      <c r="A498" s="1"/>
      <c r="B498" s="1"/>
      <c r="C498" s="1"/>
      <c r="D498" s="1"/>
      <c r="E498" s="1"/>
      <c r="F498" s="1"/>
      <c r="G498" s="1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" customHeight="1" x14ac:dyDescent="0.2">
      <c r="A499" s="1"/>
      <c r="B499" s="1"/>
      <c r="C499" s="1"/>
      <c r="D499" s="1"/>
      <c r="E499" s="1"/>
      <c r="F499" s="1"/>
      <c r="G499" s="1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" customHeight="1" x14ac:dyDescent="0.2">
      <c r="A500" s="1"/>
      <c r="B500" s="1"/>
      <c r="C500" s="1"/>
      <c r="D500" s="1"/>
      <c r="E500" s="1"/>
      <c r="F500" s="1"/>
      <c r="G500" s="1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" customHeight="1" x14ac:dyDescent="0.2">
      <c r="A501" s="1"/>
      <c r="B501" s="1"/>
      <c r="C501" s="1"/>
      <c r="D501" s="1"/>
      <c r="E501" s="1"/>
      <c r="F501" s="1"/>
      <c r="G501" s="1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" customHeight="1" x14ac:dyDescent="0.2">
      <c r="A502" s="1"/>
      <c r="B502" s="1"/>
      <c r="C502" s="1"/>
      <c r="D502" s="1"/>
      <c r="E502" s="1"/>
      <c r="F502" s="1"/>
      <c r="G502" s="1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" customHeight="1" x14ac:dyDescent="0.2">
      <c r="A503" s="1"/>
      <c r="B503" s="1"/>
      <c r="C503" s="1"/>
      <c r="D503" s="1"/>
      <c r="E503" s="1"/>
      <c r="F503" s="1"/>
      <c r="G503" s="1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" customHeight="1" x14ac:dyDescent="0.2">
      <c r="A504" s="1"/>
      <c r="B504" s="1"/>
      <c r="C504" s="1"/>
      <c r="D504" s="1"/>
      <c r="E504" s="1"/>
      <c r="F504" s="1"/>
      <c r="G504" s="1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" customHeight="1" x14ac:dyDescent="0.2">
      <c r="A505" s="1"/>
      <c r="B505" s="1"/>
      <c r="C505" s="1"/>
      <c r="D505" s="1"/>
      <c r="E505" s="1"/>
      <c r="F505" s="1"/>
      <c r="G505" s="1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" customHeight="1" x14ac:dyDescent="0.2">
      <c r="A506" s="1"/>
      <c r="B506" s="1"/>
      <c r="C506" s="1"/>
      <c r="D506" s="1"/>
      <c r="E506" s="1"/>
      <c r="F506" s="1"/>
      <c r="G506" s="1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" customHeight="1" x14ac:dyDescent="0.2">
      <c r="A507" s="1"/>
      <c r="B507" s="1"/>
      <c r="C507" s="1"/>
      <c r="D507" s="1"/>
      <c r="E507" s="1"/>
      <c r="F507" s="1"/>
      <c r="G507" s="1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" customHeight="1" x14ac:dyDescent="0.2">
      <c r="A508" s="1"/>
      <c r="B508" s="1"/>
      <c r="C508" s="1"/>
      <c r="D508" s="1"/>
      <c r="E508" s="1"/>
      <c r="F508" s="1"/>
      <c r="G508" s="1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" customHeight="1" x14ac:dyDescent="0.2">
      <c r="A509" s="1"/>
      <c r="B509" s="1"/>
      <c r="C509" s="1"/>
      <c r="D509" s="1"/>
      <c r="E509" s="1"/>
      <c r="F509" s="1"/>
      <c r="G509" s="1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" customHeight="1" x14ac:dyDescent="0.2">
      <c r="A510" s="1"/>
      <c r="B510" s="1"/>
      <c r="C510" s="1"/>
      <c r="D510" s="1"/>
      <c r="E510" s="1"/>
      <c r="F510" s="1"/>
      <c r="G510" s="1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" customHeight="1" x14ac:dyDescent="0.2">
      <c r="A511" s="1"/>
      <c r="B511" s="1"/>
      <c r="C511" s="1"/>
      <c r="D511" s="1"/>
      <c r="E511" s="1"/>
      <c r="F511" s="1"/>
      <c r="G511" s="1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" customHeight="1" x14ac:dyDescent="0.2">
      <c r="A512" s="1"/>
      <c r="B512" s="1"/>
      <c r="C512" s="1"/>
      <c r="D512" s="1"/>
      <c r="E512" s="1"/>
      <c r="F512" s="1"/>
      <c r="G512" s="1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" customHeight="1" x14ac:dyDescent="0.2">
      <c r="A513" s="1"/>
      <c r="B513" s="1"/>
      <c r="C513" s="1"/>
      <c r="D513" s="1"/>
      <c r="E513" s="1"/>
      <c r="F513" s="1"/>
      <c r="G513" s="1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" customHeight="1" x14ac:dyDescent="0.2">
      <c r="A514" s="1"/>
      <c r="B514" s="1"/>
      <c r="C514" s="1"/>
      <c r="D514" s="1"/>
      <c r="E514" s="1"/>
      <c r="F514" s="1"/>
      <c r="G514" s="1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" customHeight="1" x14ac:dyDescent="0.2">
      <c r="A515" s="1"/>
      <c r="B515" s="1"/>
      <c r="C515" s="1"/>
      <c r="D515" s="1"/>
      <c r="E515" s="1"/>
      <c r="F515" s="1"/>
      <c r="G515" s="1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" customHeight="1" x14ac:dyDescent="0.2">
      <c r="A516" s="1"/>
      <c r="B516" s="1"/>
      <c r="C516" s="1"/>
      <c r="D516" s="1"/>
      <c r="E516" s="1"/>
      <c r="F516" s="1"/>
      <c r="G516" s="1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" customHeight="1" x14ac:dyDescent="0.2">
      <c r="A517" s="1"/>
      <c r="B517" s="1"/>
      <c r="C517" s="1"/>
      <c r="D517" s="1"/>
      <c r="E517" s="1"/>
      <c r="F517" s="1"/>
      <c r="G517" s="1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" customHeight="1" x14ac:dyDescent="0.2">
      <c r="A518" s="1"/>
      <c r="B518" s="1"/>
      <c r="C518" s="1"/>
      <c r="D518" s="1"/>
      <c r="E518" s="1"/>
      <c r="F518" s="1"/>
      <c r="G518" s="1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" customHeight="1" x14ac:dyDescent="0.2">
      <c r="A519" s="1"/>
      <c r="B519" s="1"/>
      <c r="C519" s="1"/>
      <c r="D519" s="1"/>
      <c r="E519" s="1"/>
      <c r="F519" s="1"/>
      <c r="G519" s="1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" customHeight="1" x14ac:dyDescent="0.2">
      <c r="A520" s="1"/>
      <c r="B520" s="1"/>
      <c r="C520" s="1"/>
      <c r="D520" s="1"/>
      <c r="E520" s="1"/>
      <c r="F520" s="1"/>
      <c r="G520" s="1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" customHeight="1" x14ac:dyDescent="0.2">
      <c r="A521" s="1"/>
      <c r="B521" s="1"/>
      <c r="C521" s="1"/>
      <c r="D521" s="1"/>
      <c r="E521" s="1"/>
      <c r="F521" s="1"/>
      <c r="G521" s="1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" customHeight="1" x14ac:dyDescent="0.2">
      <c r="A522" s="1"/>
      <c r="B522" s="1"/>
      <c r="C522" s="1"/>
      <c r="D522" s="1"/>
      <c r="E522" s="1"/>
      <c r="F522" s="1"/>
      <c r="G522" s="1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" customHeight="1" x14ac:dyDescent="0.2">
      <c r="A523" s="1"/>
      <c r="B523" s="1"/>
      <c r="C523" s="1"/>
      <c r="D523" s="1"/>
      <c r="E523" s="1"/>
      <c r="F523" s="1"/>
      <c r="G523" s="1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" customHeight="1" x14ac:dyDescent="0.2">
      <c r="A524" s="1"/>
      <c r="B524" s="1"/>
      <c r="C524" s="1"/>
      <c r="D524" s="1"/>
      <c r="E524" s="1"/>
      <c r="F524" s="1"/>
      <c r="G524" s="1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" customHeight="1" x14ac:dyDescent="0.2">
      <c r="A525" s="1"/>
      <c r="B525" s="1"/>
      <c r="C525" s="1"/>
      <c r="D525" s="1"/>
      <c r="E525" s="1"/>
      <c r="F525" s="1"/>
      <c r="G525" s="1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" customHeight="1" x14ac:dyDescent="0.2">
      <c r="A526" s="1"/>
      <c r="B526" s="1"/>
      <c r="C526" s="1"/>
      <c r="D526" s="1"/>
      <c r="E526" s="1"/>
      <c r="F526" s="1"/>
      <c r="G526" s="1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" customHeight="1" x14ac:dyDescent="0.2">
      <c r="A527" s="1"/>
      <c r="B527" s="1"/>
      <c r="C527" s="1"/>
      <c r="D527" s="1"/>
      <c r="E527" s="1"/>
      <c r="F527" s="1"/>
      <c r="G527" s="1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" customHeight="1" x14ac:dyDescent="0.2">
      <c r="A528" s="1"/>
      <c r="B528" s="1"/>
      <c r="C528" s="1"/>
      <c r="D528" s="1"/>
      <c r="E528" s="1"/>
      <c r="F528" s="1"/>
      <c r="G528" s="1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" customHeight="1" x14ac:dyDescent="0.2">
      <c r="A529" s="1"/>
      <c r="B529" s="1"/>
      <c r="C529" s="1"/>
      <c r="D529" s="1"/>
      <c r="E529" s="1"/>
      <c r="F529" s="1"/>
      <c r="G529" s="1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" customHeight="1" x14ac:dyDescent="0.2">
      <c r="A530" s="1"/>
      <c r="B530" s="1"/>
      <c r="C530" s="1"/>
      <c r="D530" s="1"/>
      <c r="E530" s="1"/>
      <c r="F530" s="1"/>
      <c r="G530" s="1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" customHeight="1" x14ac:dyDescent="0.2">
      <c r="A531" s="1"/>
      <c r="B531" s="1"/>
      <c r="C531" s="1"/>
      <c r="D531" s="1"/>
      <c r="E531" s="1"/>
      <c r="F531" s="1"/>
      <c r="G531" s="1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" customHeight="1" x14ac:dyDescent="0.2">
      <c r="A532" s="1"/>
      <c r="B532" s="1"/>
      <c r="C532" s="1"/>
      <c r="D532" s="1"/>
      <c r="E532" s="1"/>
      <c r="F532" s="1"/>
      <c r="G532" s="1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" customHeight="1" x14ac:dyDescent="0.2">
      <c r="A533" s="1"/>
      <c r="B533" s="1"/>
      <c r="C533" s="1"/>
      <c r="D533" s="1"/>
      <c r="E533" s="1"/>
      <c r="F533" s="1"/>
      <c r="G533" s="1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" customHeight="1" x14ac:dyDescent="0.2">
      <c r="A534" s="1"/>
      <c r="B534" s="1"/>
      <c r="C534" s="1"/>
      <c r="D534" s="1"/>
      <c r="E534" s="1"/>
      <c r="F534" s="1"/>
      <c r="G534" s="1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" customHeight="1" x14ac:dyDescent="0.2">
      <c r="A535" s="1"/>
      <c r="B535" s="1"/>
      <c r="C535" s="1"/>
      <c r="D535" s="1"/>
      <c r="E535" s="1"/>
      <c r="F535" s="1"/>
      <c r="G535" s="1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" customHeight="1" x14ac:dyDescent="0.2">
      <c r="A536" s="1"/>
      <c r="B536" s="1"/>
      <c r="C536" s="1"/>
      <c r="D536" s="1"/>
      <c r="E536" s="1"/>
      <c r="F536" s="1"/>
      <c r="G536" s="1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" customHeight="1" x14ac:dyDescent="0.2">
      <c r="A537" s="1"/>
      <c r="B537" s="1"/>
      <c r="C537" s="1"/>
      <c r="D537" s="1"/>
      <c r="E537" s="1"/>
      <c r="F537" s="1"/>
      <c r="G537" s="1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" customHeight="1" x14ac:dyDescent="0.2">
      <c r="A538" s="1"/>
      <c r="B538" s="1"/>
      <c r="C538" s="1"/>
      <c r="D538" s="1"/>
      <c r="E538" s="1"/>
      <c r="F538" s="1"/>
      <c r="G538" s="1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" customHeight="1" x14ac:dyDescent="0.2">
      <c r="A539" s="1"/>
      <c r="B539" s="1"/>
      <c r="C539" s="1"/>
      <c r="D539" s="1"/>
      <c r="E539" s="1"/>
      <c r="F539" s="1"/>
      <c r="G539" s="1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" customHeight="1" x14ac:dyDescent="0.2">
      <c r="A540" s="1"/>
      <c r="B540" s="1"/>
      <c r="C540" s="1"/>
      <c r="D540" s="1"/>
      <c r="E540" s="1"/>
      <c r="F540" s="1"/>
      <c r="G540" s="1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" customHeight="1" x14ac:dyDescent="0.2">
      <c r="A541" s="1"/>
      <c r="B541" s="1"/>
      <c r="C541" s="1"/>
      <c r="D541" s="1"/>
      <c r="E541" s="1"/>
      <c r="F541" s="1"/>
      <c r="G541" s="1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" customHeight="1" x14ac:dyDescent="0.2">
      <c r="A542" s="1"/>
      <c r="B542" s="1"/>
      <c r="C542" s="1"/>
      <c r="D542" s="1"/>
      <c r="E542" s="1"/>
      <c r="F542" s="1"/>
      <c r="G542" s="1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" customHeight="1" x14ac:dyDescent="0.2">
      <c r="A543" s="1"/>
      <c r="B543" s="1"/>
      <c r="C543" s="1"/>
      <c r="D543" s="1"/>
      <c r="E543" s="1"/>
      <c r="F543" s="1"/>
      <c r="G543" s="1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" customHeight="1" x14ac:dyDescent="0.2">
      <c r="A544" s="1"/>
      <c r="B544" s="1"/>
      <c r="C544" s="1"/>
      <c r="D544" s="1"/>
      <c r="E544" s="1"/>
      <c r="F544" s="1"/>
      <c r="G544" s="1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" customHeight="1" x14ac:dyDescent="0.2">
      <c r="A545" s="1"/>
      <c r="B545" s="1"/>
      <c r="C545" s="1"/>
      <c r="D545" s="1"/>
      <c r="E545" s="1"/>
      <c r="F545" s="1"/>
      <c r="G545" s="1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" customHeight="1" x14ac:dyDescent="0.2">
      <c r="A546" s="1"/>
      <c r="B546" s="1"/>
      <c r="C546" s="1"/>
      <c r="D546" s="1"/>
      <c r="E546" s="1"/>
      <c r="F546" s="1"/>
      <c r="G546" s="1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" customHeight="1" x14ac:dyDescent="0.2">
      <c r="A547" s="1"/>
      <c r="B547" s="1"/>
      <c r="C547" s="1"/>
      <c r="D547" s="1"/>
      <c r="E547" s="1"/>
      <c r="F547" s="1"/>
      <c r="G547" s="1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" customHeight="1" x14ac:dyDescent="0.2">
      <c r="A548" s="1"/>
      <c r="B548" s="1"/>
      <c r="C548" s="1"/>
      <c r="D548" s="1"/>
      <c r="E548" s="1"/>
      <c r="F548" s="1"/>
      <c r="G548" s="1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" customHeight="1" x14ac:dyDescent="0.2">
      <c r="A549" s="1"/>
      <c r="B549" s="1"/>
      <c r="C549" s="1"/>
      <c r="D549" s="1"/>
      <c r="E549" s="1"/>
      <c r="F549" s="1"/>
      <c r="G549" s="1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" customHeight="1" x14ac:dyDescent="0.2">
      <c r="A550" s="1"/>
      <c r="B550" s="1"/>
      <c r="C550" s="1"/>
      <c r="D550" s="1"/>
      <c r="E550" s="1"/>
      <c r="F550" s="1"/>
      <c r="G550" s="1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" customHeight="1" x14ac:dyDescent="0.2">
      <c r="A551" s="1"/>
      <c r="B551" s="1"/>
      <c r="C551" s="1"/>
      <c r="D551" s="1"/>
      <c r="E551" s="1"/>
      <c r="F551" s="1"/>
      <c r="G551" s="1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" customHeight="1" x14ac:dyDescent="0.2">
      <c r="A552" s="1"/>
      <c r="B552" s="1"/>
      <c r="C552" s="1"/>
      <c r="D552" s="1"/>
      <c r="E552" s="1"/>
      <c r="F552" s="1"/>
      <c r="G552" s="1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" customHeight="1" x14ac:dyDescent="0.2">
      <c r="A553" s="1"/>
      <c r="B553" s="1"/>
      <c r="C553" s="1"/>
      <c r="D553" s="1"/>
      <c r="E553" s="1"/>
      <c r="F553" s="1"/>
      <c r="G553" s="1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" customHeight="1" x14ac:dyDescent="0.2">
      <c r="A554" s="1"/>
      <c r="B554" s="1"/>
      <c r="C554" s="1"/>
      <c r="D554" s="1"/>
      <c r="E554" s="1"/>
      <c r="F554" s="1"/>
      <c r="G554" s="1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" customHeight="1" x14ac:dyDescent="0.2">
      <c r="A555" s="1"/>
      <c r="B555" s="1"/>
      <c r="C555" s="1"/>
      <c r="D555" s="1"/>
      <c r="E555" s="1"/>
      <c r="F555" s="1"/>
      <c r="G555" s="1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" customHeight="1" x14ac:dyDescent="0.2">
      <c r="A556" s="1"/>
      <c r="B556" s="1"/>
      <c r="C556" s="1"/>
      <c r="D556" s="1"/>
      <c r="E556" s="1"/>
      <c r="F556" s="1"/>
      <c r="G556" s="1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" customHeight="1" x14ac:dyDescent="0.2">
      <c r="A557" s="1"/>
      <c r="B557" s="1"/>
      <c r="C557" s="1"/>
      <c r="D557" s="1"/>
      <c r="E557" s="1"/>
      <c r="F557" s="1"/>
      <c r="G557" s="1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" customHeight="1" x14ac:dyDescent="0.2">
      <c r="A558" s="1"/>
      <c r="B558" s="1"/>
      <c r="C558" s="1"/>
      <c r="D558" s="1"/>
      <c r="E558" s="1"/>
      <c r="F558" s="1"/>
      <c r="G558" s="1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" customHeight="1" x14ac:dyDescent="0.2">
      <c r="A559" s="1"/>
      <c r="B559" s="1"/>
      <c r="C559" s="1"/>
      <c r="D559" s="1"/>
      <c r="E559" s="1"/>
      <c r="F559" s="1"/>
      <c r="G559" s="1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" customHeight="1" x14ac:dyDescent="0.2">
      <c r="A560" s="1"/>
      <c r="B560" s="1"/>
      <c r="C560" s="1"/>
      <c r="D560" s="1"/>
      <c r="E560" s="1"/>
      <c r="F560" s="1"/>
      <c r="G560" s="1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" customHeight="1" x14ac:dyDescent="0.2">
      <c r="A561" s="1"/>
      <c r="B561" s="1"/>
      <c r="C561" s="1"/>
      <c r="D561" s="1"/>
      <c r="E561" s="1"/>
      <c r="F561" s="1"/>
      <c r="G561" s="1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" customHeight="1" x14ac:dyDescent="0.2">
      <c r="A562" s="1"/>
      <c r="B562" s="1"/>
      <c r="C562" s="1"/>
      <c r="D562" s="1"/>
      <c r="E562" s="1"/>
      <c r="F562" s="1"/>
      <c r="G562" s="1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" customHeight="1" x14ac:dyDescent="0.2">
      <c r="A563" s="1"/>
      <c r="B563" s="1"/>
      <c r="C563" s="1"/>
      <c r="D563" s="1"/>
      <c r="E563" s="1"/>
      <c r="F563" s="1"/>
      <c r="G563" s="1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" customHeight="1" x14ac:dyDescent="0.2">
      <c r="A564" s="1"/>
      <c r="B564" s="1"/>
      <c r="C564" s="1"/>
      <c r="D564" s="1"/>
      <c r="E564" s="1"/>
      <c r="F564" s="1"/>
      <c r="G564" s="1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" customHeight="1" x14ac:dyDescent="0.2">
      <c r="A565" s="1"/>
      <c r="B565" s="1"/>
      <c r="C565" s="1"/>
      <c r="D565" s="1"/>
      <c r="E565" s="1"/>
      <c r="F565" s="1"/>
      <c r="G565" s="1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" customHeight="1" x14ac:dyDescent="0.2">
      <c r="A566" s="1"/>
      <c r="B566" s="1"/>
      <c r="C566" s="1"/>
      <c r="D566" s="1"/>
      <c r="E566" s="1"/>
      <c r="F566" s="1"/>
      <c r="G566" s="1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" customHeight="1" x14ac:dyDescent="0.2">
      <c r="A567" s="1"/>
      <c r="B567" s="1"/>
      <c r="C567" s="1"/>
      <c r="D567" s="1"/>
      <c r="E567" s="1"/>
      <c r="F567" s="1"/>
      <c r="G567" s="1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" customHeight="1" x14ac:dyDescent="0.2">
      <c r="A568" s="1"/>
      <c r="B568" s="1"/>
      <c r="C568" s="1"/>
      <c r="D568" s="1"/>
      <c r="E568" s="1"/>
      <c r="F568" s="1"/>
      <c r="G568" s="1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" customHeight="1" x14ac:dyDescent="0.2">
      <c r="A569" s="1"/>
      <c r="B569" s="1"/>
      <c r="C569" s="1"/>
      <c r="D569" s="1"/>
      <c r="E569" s="1"/>
      <c r="F569" s="1"/>
      <c r="G569" s="1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" customHeight="1" x14ac:dyDescent="0.2">
      <c r="A570" s="1"/>
      <c r="B570" s="1"/>
      <c r="C570" s="1"/>
      <c r="D570" s="1"/>
      <c r="E570" s="1"/>
      <c r="F570" s="1"/>
      <c r="G570" s="1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" customHeight="1" x14ac:dyDescent="0.2">
      <c r="A571" s="1"/>
      <c r="B571" s="1"/>
      <c r="C571" s="1"/>
      <c r="D571" s="1"/>
      <c r="E571" s="1"/>
      <c r="F571" s="1"/>
      <c r="G571" s="1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" customHeight="1" x14ac:dyDescent="0.2">
      <c r="A572" s="1"/>
      <c r="B572" s="1"/>
      <c r="C572" s="1"/>
      <c r="D572" s="1"/>
      <c r="E572" s="1"/>
      <c r="F572" s="1"/>
      <c r="G572" s="1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" customHeight="1" x14ac:dyDescent="0.2">
      <c r="A573" s="1"/>
      <c r="B573" s="1"/>
      <c r="C573" s="1"/>
      <c r="D573" s="1"/>
      <c r="E573" s="1"/>
      <c r="F573" s="1"/>
      <c r="G573" s="1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" customHeight="1" x14ac:dyDescent="0.2">
      <c r="A574" s="1"/>
      <c r="B574" s="1"/>
      <c r="C574" s="1"/>
      <c r="D574" s="1"/>
      <c r="E574" s="1"/>
      <c r="F574" s="1"/>
      <c r="G574" s="1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" customHeight="1" x14ac:dyDescent="0.2">
      <c r="A575" s="1"/>
      <c r="B575" s="1"/>
      <c r="C575" s="1"/>
      <c r="D575" s="1"/>
      <c r="E575" s="1"/>
      <c r="F575" s="1"/>
      <c r="G575" s="1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" customHeight="1" x14ac:dyDescent="0.2">
      <c r="A576" s="1"/>
      <c r="B576" s="1"/>
      <c r="C576" s="1"/>
      <c r="D576" s="1"/>
      <c r="E576" s="1"/>
      <c r="F576" s="1"/>
      <c r="G576" s="1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" customHeight="1" x14ac:dyDescent="0.2">
      <c r="A577" s="1"/>
      <c r="B577" s="1"/>
      <c r="C577" s="1"/>
      <c r="D577" s="1"/>
      <c r="E577" s="1"/>
      <c r="F577" s="1"/>
      <c r="G577" s="1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" customHeight="1" x14ac:dyDescent="0.2">
      <c r="A578" s="1"/>
      <c r="B578" s="1"/>
      <c r="C578" s="1"/>
      <c r="D578" s="1"/>
      <c r="E578" s="1"/>
      <c r="F578" s="1"/>
      <c r="G578" s="1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" customHeight="1" x14ac:dyDescent="0.2">
      <c r="A579" s="1"/>
      <c r="B579" s="1"/>
      <c r="C579" s="1"/>
      <c r="D579" s="1"/>
      <c r="E579" s="1"/>
      <c r="F579" s="1"/>
      <c r="G579" s="1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" customHeight="1" x14ac:dyDescent="0.2">
      <c r="A580" s="1"/>
      <c r="B580" s="1"/>
      <c r="C580" s="1"/>
      <c r="D580" s="1"/>
      <c r="E580" s="1"/>
      <c r="F580" s="1"/>
      <c r="G580" s="1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" customHeight="1" x14ac:dyDescent="0.2">
      <c r="A581" s="1"/>
      <c r="B581" s="1"/>
      <c r="C581" s="1"/>
      <c r="D581" s="1"/>
      <c r="E581" s="1"/>
      <c r="F581" s="1"/>
      <c r="G581" s="1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" customHeight="1" x14ac:dyDescent="0.2">
      <c r="A582" s="1"/>
      <c r="B582" s="1"/>
      <c r="C582" s="1"/>
      <c r="D582" s="1"/>
      <c r="E582" s="1"/>
      <c r="F582" s="1"/>
      <c r="G582" s="1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" customHeight="1" x14ac:dyDescent="0.2">
      <c r="A583" s="1"/>
      <c r="B583" s="1"/>
      <c r="C583" s="1"/>
      <c r="D583" s="1"/>
      <c r="E583" s="1"/>
      <c r="F583" s="1"/>
      <c r="G583" s="1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" customHeight="1" x14ac:dyDescent="0.2">
      <c r="A584" s="1"/>
      <c r="B584" s="1"/>
      <c r="C584" s="1"/>
      <c r="D584" s="1"/>
      <c r="E584" s="1"/>
      <c r="F584" s="1"/>
      <c r="G584" s="1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" customHeight="1" x14ac:dyDescent="0.2">
      <c r="A585" s="1"/>
      <c r="B585" s="1"/>
      <c r="C585" s="1"/>
      <c r="D585" s="1"/>
      <c r="E585" s="1"/>
      <c r="F585" s="1"/>
      <c r="G585" s="1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" customHeight="1" x14ac:dyDescent="0.2">
      <c r="A586" s="1"/>
      <c r="B586" s="1"/>
      <c r="C586" s="1"/>
      <c r="D586" s="1"/>
      <c r="E586" s="1"/>
      <c r="F586" s="1"/>
      <c r="G586" s="1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" customHeight="1" x14ac:dyDescent="0.2">
      <c r="A587" s="1"/>
      <c r="B587" s="1"/>
      <c r="C587" s="1"/>
      <c r="D587" s="1"/>
      <c r="E587" s="1"/>
      <c r="F587" s="1"/>
      <c r="G587" s="1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" customHeight="1" x14ac:dyDescent="0.2">
      <c r="A588" s="1"/>
      <c r="B588" s="1"/>
      <c r="C588" s="1"/>
      <c r="D588" s="1"/>
      <c r="E588" s="1"/>
      <c r="F588" s="1"/>
      <c r="G588" s="1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" customHeight="1" x14ac:dyDescent="0.2">
      <c r="A589" s="1"/>
      <c r="B589" s="1"/>
      <c r="C589" s="1"/>
      <c r="D589" s="1"/>
      <c r="E589" s="1"/>
      <c r="F589" s="1"/>
      <c r="G589" s="1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" customHeight="1" x14ac:dyDescent="0.2">
      <c r="A590" s="1"/>
      <c r="B590" s="1"/>
      <c r="C590" s="1"/>
      <c r="D590" s="1"/>
      <c r="E590" s="1"/>
      <c r="F590" s="1"/>
      <c r="G590" s="1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" customHeight="1" x14ac:dyDescent="0.2">
      <c r="A591" s="1"/>
      <c r="B591" s="1"/>
      <c r="C591" s="1"/>
      <c r="D591" s="1"/>
      <c r="E591" s="1"/>
      <c r="F591" s="1"/>
      <c r="G591" s="1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" customHeight="1" x14ac:dyDescent="0.2">
      <c r="A592" s="1"/>
      <c r="B592" s="1"/>
      <c r="C592" s="1"/>
      <c r="D592" s="1"/>
      <c r="E592" s="1"/>
      <c r="F592" s="1"/>
      <c r="G592" s="1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" customHeight="1" x14ac:dyDescent="0.2">
      <c r="A593" s="1"/>
      <c r="B593" s="1"/>
      <c r="C593" s="1"/>
      <c r="D593" s="1"/>
      <c r="E593" s="1"/>
      <c r="F593" s="1"/>
      <c r="G593" s="1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" customHeight="1" x14ac:dyDescent="0.2">
      <c r="A594" s="1"/>
      <c r="B594" s="1"/>
      <c r="C594" s="1"/>
      <c r="D594" s="1"/>
      <c r="E594" s="1"/>
      <c r="F594" s="1"/>
      <c r="G594" s="1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" customHeight="1" x14ac:dyDescent="0.2">
      <c r="A595" s="1"/>
      <c r="B595" s="1"/>
      <c r="C595" s="1"/>
      <c r="D595" s="1"/>
      <c r="E595" s="1"/>
      <c r="F595" s="1"/>
      <c r="G595" s="1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" customHeight="1" x14ac:dyDescent="0.2">
      <c r="A596" s="1"/>
      <c r="B596" s="1"/>
      <c r="C596" s="1"/>
      <c r="D596" s="1"/>
      <c r="E596" s="1"/>
      <c r="F596" s="1"/>
      <c r="G596" s="1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" customHeight="1" x14ac:dyDescent="0.2">
      <c r="A597" s="1"/>
      <c r="B597" s="1"/>
      <c r="C597" s="1"/>
      <c r="D597" s="1"/>
      <c r="E597" s="1"/>
      <c r="F597" s="1"/>
      <c r="G597" s="1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" customHeight="1" x14ac:dyDescent="0.2">
      <c r="A598" s="1"/>
      <c r="B598" s="1"/>
      <c r="C598" s="1"/>
      <c r="D598" s="1"/>
      <c r="E598" s="1"/>
      <c r="F598" s="1"/>
      <c r="G598" s="1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" customHeight="1" x14ac:dyDescent="0.2">
      <c r="A599" s="1"/>
      <c r="B599" s="1"/>
      <c r="C599" s="1"/>
      <c r="D599" s="1"/>
      <c r="E599" s="1"/>
      <c r="F599" s="1"/>
      <c r="G599" s="1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" customHeight="1" x14ac:dyDescent="0.2">
      <c r="A600" s="1"/>
      <c r="B600" s="1"/>
      <c r="C600" s="1"/>
      <c r="D600" s="1"/>
      <c r="E600" s="1"/>
      <c r="F600" s="1"/>
      <c r="G600" s="1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" customHeight="1" x14ac:dyDescent="0.2">
      <c r="A601" s="1"/>
      <c r="B601" s="1"/>
      <c r="C601" s="1"/>
      <c r="D601" s="1"/>
      <c r="E601" s="1"/>
      <c r="F601" s="1"/>
      <c r="G601" s="1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" customHeight="1" x14ac:dyDescent="0.2">
      <c r="A602" s="1"/>
      <c r="B602" s="1"/>
      <c r="C602" s="1"/>
      <c r="D602" s="1"/>
      <c r="E602" s="1"/>
      <c r="F602" s="1"/>
      <c r="G602" s="1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" customHeight="1" x14ac:dyDescent="0.2">
      <c r="A603" s="1"/>
      <c r="B603" s="1"/>
      <c r="C603" s="1"/>
      <c r="D603" s="1"/>
      <c r="E603" s="1"/>
      <c r="F603" s="1"/>
      <c r="G603" s="1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" customHeight="1" x14ac:dyDescent="0.2">
      <c r="A604" s="1"/>
      <c r="B604" s="1"/>
      <c r="C604" s="1"/>
      <c r="D604" s="1"/>
      <c r="E604" s="1"/>
      <c r="F604" s="1"/>
      <c r="G604" s="1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" customHeight="1" x14ac:dyDescent="0.2">
      <c r="A605" s="1"/>
      <c r="B605" s="1"/>
      <c r="C605" s="1"/>
      <c r="D605" s="1"/>
      <c r="E605" s="1"/>
      <c r="F605" s="1"/>
      <c r="G605" s="1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" customHeight="1" x14ac:dyDescent="0.2">
      <c r="A606" s="1"/>
      <c r="B606" s="1"/>
      <c r="C606" s="1"/>
      <c r="D606" s="1"/>
      <c r="E606" s="1"/>
      <c r="F606" s="1"/>
      <c r="G606" s="1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" customHeight="1" x14ac:dyDescent="0.2">
      <c r="A607" s="1"/>
      <c r="B607" s="1"/>
      <c r="C607" s="1"/>
      <c r="D607" s="1"/>
      <c r="E607" s="1"/>
      <c r="F607" s="1"/>
      <c r="G607" s="1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" customHeight="1" x14ac:dyDescent="0.2">
      <c r="A608" s="1"/>
      <c r="B608" s="1"/>
      <c r="C608" s="1"/>
      <c r="D608" s="1"/>
      <c r="E608" s="1"/>
      <c r="F608" s="1"/>
      <c r="G608" s="1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" customHeight="1" x14ac:dyDescent="0.2">
      <c r="A609" s="1"/>
      <c r="B609" s="1"/>
      <c r="C609" s="1"/>
      <c r="D609" s="1"/>
      <c r="E609" s="1"/>
      <c r="F609" s="1"/>
      <c r="G609" s="1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" customHeight="1" x14ac:dyDescent="0.2">
      <c r="A610" s="1"/>
      <c r="B610" s="1"/>
      <c r="C610" s="1"/>
      <c r="D610" s="1"/>
      <c r="E610" s="1"/>
      <c r="F610" s="1"/>
      <c r="G610" s="1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" customHeight="1" x14ac:dyDescent="0.2">
      <c r="A611" s="1"/>
      <c r="B611" s="1"/>
      <c r="C611" s="1"/>
      <c r="D611" s="1"/>
      <c r="E611" s="1"/>
      <c r="F611" s="1"/>
      <c r="G611" s="1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" customHeight="1" x14ac:dyDescent="0.2">
      <c r="A612" s="1"/>
      <c r="B612" s="1"/>
      <c r="C612" s="1"/>
      <c r="D612" s="1"/>
      <c r="E612" s="1"/>
      <c r="F612" s="1"/>
      <c r="G612" s="1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" customHeight="1" x14ac:dyDescent="0.2">
      <c r="A613" s="1"/>
      <c r="B613" s="1"/>
      <c r="C613" s="1"/>
      <c r="D613" s="1"/>
      <c r="E613" s="1"/>
      <c r="F613" s="1"/>
      <c r="G613" s="1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" customHeight="1" x14ac:dyDescent="0.2">
      <c r="A614" s="1"/>
      <c r="B614" s="1"/>
      <c r="C614" s="1"/>
      <c r="D614" s="1"/>
      <c r="E614" s="1"/>
      <c r="F614" s="1"/>
      <c r="G614" s="1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" customHeight="1" x14ac:dyDescent="0.2">
      <c r="A615" s="1"/>
      <c r="B615" s="1"/>
      <c r="C615" s="1"/>
      <c r="D615" s="1"/>
      <c r="E615" s="1"/>
      <c r="F615" s="1"/>
      <c r="G615" s="1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" customHeight="1" x14ac:dyDescent="0.2">
      <c r="A616" s="1"/>
      <c r="B616" s="1"/>
      <c r="C616" s="1"/>
      <c r="D616" s="1"/>
      <c r="E616" s="1"/>
      <c r="F616" s="1"/>
      <c r="G616" s="1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" customHeight="1" x14ac:dyDescent="0.2">
      <c r="A617" s="1"/>
      <c r="B617" s="1"/>
      <c r="C617" s="1"/>
      <c r="D617" s="1"/>
      <c r="E617" s="1"/>
      <c r="F617" s="1"/>
      <c r="G617" s="1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" customHeight="1" x14ac:dyDescent="0.2">
      <c r="A618" s="1"/>
      <c r="B618" s="1"/>
      <c r="C618" s="1"/>
      <c r="D618" s="1"/>
      <c r="E618" s="1"/>
      <c r="F618" s="1"/>
      <c r="G618" s="1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" customHeight="1" x14ac:dyDescent="0.2">
      <c r="A619" s="1"/>
      <c r="B619" s="1"/>
      <c r="C619" s="1"/>
      <c r="D619" s="1"/>
      <c r="E619" s="1"/>
      <c r="F619" s="1"/>
      <c r="G619" s="1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" customHeight="1" x14ac:dyDescent="0.2">
      <c r="A620" s="1"/>
      <c r="B620" s="1"/>
      <c r="C620" s="1"/>
      <c r="D620" s="1"/>
      <c r="E620" s="1"/>
      <c r="F620" s="1"/>
      <c r="G620" s="1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" customHeight="1" x14ac:dyDescent="0.2">
      <c r="A621" s="1"/>
      <c r="B621" s="1"/>
      <c r="C621" s="1"/>
      <c r="D621" s="1"/>
      <c r="E621" s="1"/>
      <c r="F621" s="1"/>
      <c r="G621" s="1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" customHeight="1" x14ac:dyDescent="0.2">
      <c r="A622" s="1"/>
      <c r="B622" s="1"/>
      <c r="C622" s="1"/>
      <c r="D622" s="1"/>
      <c r="E622" s="1"/>
      <c r="F622" s="1"/>
      <c r="G622" s="1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" customHeight="1" x14ac:dyDescent="0.2">
      <c r="A623" s="1"/>
      <c r="B623" s="1"/>
      <c r="C623" s="1"/>
      <c r="D623" s="1"/>
      <c r="E623" s="1"/>
      <c r="F623" s="1"/>
      <c r="G623" s="1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" customHeight="1" x14ac:dyDescent="0.2">
      <c r="A624" s="1"/>
      <c r="B624" s="1"/>
      <c r="C624" s="1"/>
      <c r="D624" s="1"/>
      <c r="E624" s="1"/>
      <c r="F624" s="1"/>
      <c r="G624" s="1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" customHeight="1" x14ac:dyDescent="0.2">
      <c r="A625" s="1"/>
      <c r="B625" s="1"/>
      <c r="C625" s="1"/>
      <c r="D625" s="1"/>
      <c r="E625" s="1"/>
      <c r="F625" s="1"/>
      <c r="G625" s="1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" customHeight="1" x14ac:dyDescent="0.2">
      <c r="A626" s="1"/>
      <c r="B626" s="1"/>
      <c r="C626" s="1"/>
      <c r="D626" s="1"/>
      <c r="E626" s="1"/>
      <c r="F626" s="1"/>
      <c r="G626" s="1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" customHeight="1" x14ac:dyDescent="0.2">
      <c r="A627" s="1"/>
      <c r="B627" s="1"/>
      <c r="C627" s="1"/>
      <c r="D627" s="1"/>
      <c r="E627" s="1"/>
      <c r="F627" s="1"/>
      <c r="G627" s="1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" customHeight="1" x14ac:dyDescent="0.2">
      <c r="A628" s="1"/>
      <c r="B628" s="1"/>
      <c r="C628" s="1"/>
      <c r="D628" s="1"/>
      <c r="E628" s="1"/>
      <c r="F628" s="1"/>
      <c r="G628" s="1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" customHeight="1" x14ac:dyDescent="0.2">
      <c r="A629" s="1"/>
      <c r="B629" s="1"/>
      <c r="C629" s="1"/>
      <c r="D629" s="1"/>
      <c r="E629" s="1"/>
      <c r="F629" s="1"/>
      <c r="G629" s="1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" customHeight="1" x14ac:dyDescent="0.2">
      <c r="A630" s="1"/>
      <c r="B630" s="1"/>
      <c r="C630" s="1"/>
      <c r="D630" s="1"/>
      <c r="E630" s="1"/>
      <c r="F630" s="1"/>
      <c r="G630" s="1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" customHeight="1" x14ac:dyDescent="0.2">
      <c r="A631" s="1"/>
      <c r="B631" s="1"/>
      <c r="C631" s="1"/>
      <c r="D631" s="1"/>
      <c r="E631" s="1"/>
      <c r="F631" s="1"/>
      <c r="G631" s="1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" customHeight="1" x14ac:dyDescent="0.2">
      <c r="A632" s="1"/>
      <c r="B632" s="1"/>
      <c r="C632" s="1"/>
      <c r="D632" s="1"/>
      <c r="E632" s="1"/>
      <c r="F632" s="1"/>
      <c r="G632" s="1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" customHeight="1" x14ac:dyDescent="0.2">
      <c r="A633" s="1"/>
      <c r="B633" s="1"/>
      <c r="C633" s="1"/>
      <c r="D633" s="1"/>
      <c r="E633" s="1"/>
      <c r="F633" s="1"/>
      <c r="G633" s="1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" customHeight="1" x14ac:dyDescent="0.2">
      <c r="A634" s="1"/>
      <c r="B634" s="1"/>
      <c r="C634" s="1"/>
      <c r="D634" s="1"/>
      <c r="E634" s="1"/>
      <c r="F634" s="1"/>
      <c r="G634" s="1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" customHeight="1" x14ac:dyDescent="0.2">
      <c r="A635" s="1"/>
      <c r="B635" s="1"/>
      <c r="C635" s="1"/>
      <c r="D635" s="1"/>
      <c r="E635" s="1"/>
      <c r="F635" s="1"/>
      <c r="G635" s="1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" customHeight="1" x14ac:dyDescent="0.2">
      <c r="A636" s="1"/>
      <c r="B636" s="1"/>
      <c r="C636" s="1"/>
      <c r="D636" s="1"/>
      <c r="E636" s="1"/>
      <c r="F636" s="1"/>
      <c r="G636" s="1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" customHeight="1" x14ac:dyDescent="0.2">
      <c r="A637" s="1"/>
      <c r="B637" s="1"/>
      <c r="C637" s="1"/>
      <c r="D637" s="1"/>
      <c r="E637" s="1"/>
      <c r="F637" s="1"/>
      <c r="G637" s="1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" customHeight="1" x14ac:dyDescent="0.2">
      <c r="A638" s="1"/>
      <c r="B638" s="1"/>
      <c r="C638" s="1"/>
      <c r="D638" s="1"/>
      <c r="E638" s="1"/>
      <c r="F638" s="1"/>
      <c r="G638" s="1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" customHeight="1" x14ac:dyDescent="0.2">
      <c r="A639" s="1"/>
      <c r="B639" s="1"/>
      <c r="C639" s="1"/>
      <c r="D639" s="1"/>
      <c r="E639" s="1"/>
      <c r="F639" s="1"/>
      <c r="G639" s="1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" customHeight="1" x14ac:dyDescent="0.2">
      <c r="A640" s="1"/>
      <c r="B640" s="1"/>
      <c r="C640" s="1"/>
      <c r="D640" s="1"/>
      <c r="E640" s="1"/>
      <c r="F640" s="1"/>
      <c r="G640" s="1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" customHeight="1" x14ac:dyDescent="0.2">
      <c r="A641" s="1"/>
      <c r="B641" s="1"/>
      <c r="C641" s="1"/>
      <c r="D641" s="1"/>
      <c r="E641" s="1"/>
      <c r="F641" s="1"/>
      <c r="G641" s="1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" customHeight="1" x14ac:dyDescent="0.2">
      <c r="A642" s="1"/>
      <c r="B642" s="1"/>
      <c r="C642" s="1"/>
      <c r="D642" s="1"/>
      <c r="E642" s="1"/>
      <c r="F642" s="1"/>
      <c r="G642" s="1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" customHeight="1" x14ac:dyDescent="0.2">
      <c r="A643" s="1"/>
      <c r="B643" s="1"/>
      <c r="C643" s="1"/>
      <c r="D643" s="1"/>
      <c r="E643" s="1"/>
      <c r="F643" s="1"/>
      <c r="G643" s="1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" customHeight="1" x14ac:dyDescent="0.2">
      <c r="A644" s="1"/>
      <c r="B644" s="1"/>
      <c r="C644" s="1"/>
      <c r="D644" s="1"/>
      <c r="E644" s="1"/>
      <c r="F644" s="1"/>
      <c r="G644" s="1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" customHeight="1" x14ac:dyDescent="0.2">
      <c r="A645" s="1"/>
      <c r="B645" s="1"/>
      <c r="C645" s="1"/>
      <c r="D645" s="1"/>
      <c r="E645" s="1"/>
      <c r="F645" s="1"/>
      <c r="G645" s="1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" customHeight="1" x14ac:dyDescent="0.2">
      <c r="A646" s="1"/>
      <c r="B646" s="1"/>
      <c r="C646" s="1"/>
      <c r="D646" s="1"/>
      <c r="E646" s="1"/>
      <c r="F646" s="1"/>
      <c r="G646" s="1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" customHeight="1" x14ac:dyDescent="0.2">
      <c r="A647" s="1"/>
      <c r="B647" s="1"/>
      <c r="C647" s="1"/>
      <c r="D647" s="1"/>
      <c r="E647" s="1"/>
      <c r="F647" s="1"/>
      <c r="G647" s="1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" customHeight="1" x14ac:dyDescent="0.2">
      <c r="A648" s="1"/>
      <c r="B648" s="1"/>
      <c r="C648" s="1"/>
      <c r="D648" s="1"/>
      <c r="E648" s="1"/>
      <c r="F648" s="1"/>
      <c r="G648" s="1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" customHeight="1" x14ac:dyDescent="0.2">
      <c r="A649" s="1"/>
      <c r="B649" s="1"/>
      <c r="C649" s="1"/>
      <c r="D649" s="1"/>
      <c r="E649" s="1"/>
      <c r="F649" s="1"/>
      <c r="G649" s="1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" customHeight="1" x14ac:dyDescent="0.2">
      <c r="A650" s="1"/>
      <c r="B650" s="1"/>
      <c r="C650" s="1"/>
      <c r="D650" s="1"/>
      <c r="E650" s="1"/>
      <c r="F650" s="1"/>
      <c r="G650" s="1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" customHeight="1" x14ac:dyDescent="0.2">
      <c r="A651" s="1"/>
      <c r="B651" s="1"/>
      <c r="C651" s="1"/>
      <c r="D651" s="1"/>
      <c r="E651" s="1"/>
      <c r="F651" s="1"/>
      <c r="G651" s="1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" customHeight="1" x14ac:dyDescent="0.2">
      <c r="A652" s="1"/>
      <c r="B652" s="1"/>
      <c r="C652" s="1"/>
      <c r="D652" s="1"/>
      <c r="E652" s="1"/>
      <c r="F652" s="1"/>
      <c r="G652" s="1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" customHeight="1" x14ac:dyDescent="0.2">
      <c r="A653" s="1"/>
      <c r="B653" s="1"/>
      <c r="C653" s="1"/>
      <c r="D653" s="1"/>
      <c r="E653" s="1"/>
      <c r="F653" s="1"/>
      <c r="G653" s="1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" customHeight="1" x14ac:dyDescent="0.2">
      <c r="A654" s="1"/>
      <c r="B654" s="1"/>
      <c r="C654" s="1"/>
      <c r="D654" s="1"/>
      <c r="E654" s="1"/>
      <c r="F654" s="1"/>
      <c r="G654" s="1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" customHeight="1" x14ac:dyDescent="0.2">
      <c r="A655" s="1"/>
      <c r="B655" s="1"/>
      <c r="C655" s="1"/>
      <c r="D655" s="1"/>
      <c r="E655" s="1"/>
      <c r="F655" s="1"/>
      <c r="G655" s="1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" customHeight="1" x14ac:dyDescent="0.2">
      <c r="A656" s="1"/>
      <c r="B656" s="1"/>
      <c r="C656" s="1"/>
      <c r="D656" s="1"/>
      <c r="E656" s="1"/>
      <c r="F656" s="1"/>
      <c r="G656" s="1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" customHeight="1" x14ac:dyDescent="0.2">
      <c r="A657" s="1"/>
      <c r="B657" s="1"/>
      <c r="C657" s="1"/>
      <c r="D657" s="1"/>
      <c r="E657" s="1"/>
      <c r="F657" s="1"/>
      <c r="G657" s="1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" customHeight="1" x14ac:dyDescent="0.2">
      <c r="A658" s="1"/>
      <c r="B658" s="1"/>
      <c r="C658" s="1"/>
      <c r="D658" s="1"/>
      <c r="E658" s="1"/>
      <c r="F658" s="1"/>
      <c r="G658" s="1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" customHeight="1" x14ac:dyDescent="0.2">
      <c r="A659" s="1"/>
      <c r="B659" s="1"/>
      <c r="C659" s="1"/>
      <c r="D659" s="1"/>
      <c r="E659" s="1"/>
      <c r="F659" s="1"/>
      <c r="G659" s="1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" customHeight="1" x14ac:dyDescent="0.2">
      <c r="A660" s="1"/>
      <c r="B660" s="1"/>
      <c r="C660" s="1"/>
      <c r="D660" s="1"/>
      <c r="E660" s="1"/>
      <c r="F660" s="1"/>
      <c r="G660" s="1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" customHeight="1" x14ac:dyDescent="0.2">
      <c r="A661" s="1"/>
      <c r="B661" s="1"/>
      <c r="C661" s="1"/>
      <c r="D661" s="1"/>
      <c r="E661" s="1"/>
      <c r="F661" s="1"/>
      <c r="G661" s="1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" customHeight="1" x14ac:dyDescent="0.2">
      <c r="A662" s="1"/>
      <c r="B662" s="1"/>
      <c r="C662" s="1"/>
      <c r="D662" s="1"/>
      <c r="E662" s="1"/>
      <c r="F662" s="1"/>
      <c r="G662" s="1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" customHeight="1" x14ac:dyDescent="0.2">
      <c r="A663" s="1"/>
      <c r="B663" s="1"/>
      <c r="C663" s="1"/>
      <c r="D663" s="1"/>
      <c r="E663" s="1"/>
      <c r="F663" s="1"/>
      <c r="G663" s="1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" customHeight="1" x14ac:dyDescent="0.2">
      <c r="A664" s="1"/>
      <c r="B664" s="1"/>
      <c r="C664" s="1"/>
      <c r="D664" s="1"/>
      <c r="E664" s="1"/>
      <c r="F664" s="1"/>
      <c r="G664" s="1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" customHeight="1" x14ac:dyDescent="0.2">
      <c r="A665" s="1"/>
      <c r="B665" s="1"/>
      <c r="C665" s="1"/>
      <c r="D665" s="1"/>
      <c r="E665" s="1"/>
      <c r="F665" s="1"/>
      <c r="G665" s="1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" customHeight="1" x14ac:dyDescent="0.2">
      <c r="A666" s="1"/>
      <c r="B666" s="1"/>
      <c r="C666" s="1"/>
      <c r="D666" s="1"/>
      <c r="E666" s="1"/>
      <c r="F666" s="1"/>
      <c r="G666" s="1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" customHeight="1" x14ac:dyDescent="0.2">
      <c r="A667" s="1"/>
      <c r="B667" s="1"/>
      <c r="C667" s="1"/>
      <c r="D667" s="1"/>
      <c r="E667" s="1"/>
      <c r="F667" s="1"/>
      <c r="G667" s="1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" customHeight="1" x14ac:dyDescent="0.2">
      <c r="A668" s="1"/>
      <c r="B668" s="1"/>
      <c r="C668" s="1"/>
      <c r="D668" s="1"/>
      <c r="E668" s="1"/>
      <c r="F668" s="1"/>
      <c r="G668" s="1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" customHeight="1" x14ac:dyDescent="0.2">
      <c r="A669" s="1"/>
      <c r="B669" s="1"/>
      <c r="C669" s="1"/>
      <c r="D669" s="1"/>
      <c r="E669" s="1"/>
      <c r="F669" s="1"/>
      <c r="G669" s="1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" customHeight="1" x14ac:dyDescent="0.2">
      <c r="A670" s="1"/>
      <c r="B670" s="1"/>
      <c r="C670" s="1"/>
      <c r="D670" s="1"/>
      <c r="E670" s="1"/>
      <c r="F670" s="1"/>
      <c r="G670" s="1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" customHeight="1" x14ac:dyDescent="0.2">
      <c r="A671" s="1"/>
      <c r="B671" s="1"/>
      <c r="C671" s="1"/>
      <c r="D671" s="1"/>
      <c r="E671" s="1"/>
      <c r="F671" s="1"/>
      <c r="G671" s="1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" customHeight="1" x14ac:dyDescent="0.2">
      <c r="A672" s="1"/>
      <c r="B672" s="1"/>
      <c r="C672" s="1"/>
      <c r="D672" s="1"/>
      <c r="E672" s="1"/>
      <c r="F672" s="1"/>
      <c r="G672" s="1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" customHeight="1" x14ac:dyDescent="0.2">
      <c r="A673" s="1"/>
      <c r="B673" s="1"/>
      <c r="C673" s="1"/>
      <c r="D673" s="1"/>
      <c r="E673" s="1"/>
      <c r="F673" s="1"/>
      <c r="G673" s="1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" customHeight="1" x14ac:dyDescent="0.2">
      <c r="A674" s="1"/>
      <c r="B674" s="1"/>
      <c r="C674" s="1"/>
      <c r="D674" s="1"/>
      <c r="E674" s="1"/>
      <c r="F674" s="1"/>
      <c r="G674" s="1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" customHeight="1" x14ac:dyDescent="0.2">
      <c r="A675" s="1"/>
      <c r="B675" s="1"/>
      <c r="C675" s="1"/>
      <c r="D675" s="1"/>
      <c r="E675" s="1"/>
      <c r="F675" s="1"/>
      <c r="G675" s="1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" customHeight="1" x14ac:dyDescent="0.2">
      <c r="A676" s="1"/>
      <c r="B676" s="1"/>
      <c r="C676" s="1"/>
      <c r="D676" s="1"/>
      <c r="E676" s="1"/>
      <c r="F676" s="1"/>
      <c r="G676" s="1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" customHeight="1" x14ac:dyDescent="0.2">
      <c r="A677" s="1"/>
      <c r="B677" s="1"/>
      <c r="C677" s="1"/>
      <c r="D677" s="1"/>
      <c r="E677" s="1"/>
      <c r="F677" s="1"/>
      <c r="G677" s="1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" customHeight="1" x14ac:dyDescent="0.2">
      <c r="A678" s="1"/>
      <c r="B678" s="1"/>
      <c r="C678" s="1"/>
      <c r="D678" s="1"/>
      <c r="E678" s="1"/>
      <c r="F678" s="1"/>
      <c r="G678" s="1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" customHeight="1" x14ac:dyDescent="0.2">
      <c r="A679" s="1"/>
      <c r="B679" s="1"/>
      <c r="C679" s="1"/>
      <c r="D679" s="1"/>
      <c r="E679" s="1"/>
      <c r="F679" s="1"/>
      <c r="G679" s="1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" customHeight="1" x14ac:dyDescent="0.2">
      <c r="A680" s="1"/>
      <c r="B680" s="1"/>
      <c r="C680" s="1"/>
      <c r="D680" s="1"/>
      <c r="E680" s="1"/>
      <c r="F680" s="1"/>
      <c r="G680" s="1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" customHeight="1" x14ac:dyDescent="0.2">
      <c r="A681" s="1"/>
      <c r="B681" s="1"/>
      <c r="C681" s="1"/>
      <c r="D681" s="1"/>
      <c r="E681" s="1"/>
      <c r="F681" s="1"/>
      <c r="G681" s="1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" customHeight="1" x14ac:dyDescent="0.2">
      <c r="A682" s="1"/>
      <c r="B682" s="1"/>
      <c r="C682" s="1"/>
      <c r="D682" s="1"/>
      <c r="E682" s="1"/>
      <c r="F682" s="1"/>
      <c r="G682" s="1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" customHeight="1" x14ac:dyDescent="0.2">
      <c r="A683" s="1"/>
      <c r="B683" s="1"/>
      <c r="C683" s="1"/>
      <c r="D683" s="1"/>
      <c r="E683" s="1"/>
      <c r="F683" s="1"/>
      <c r="G683" s="1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" customHeight="1" x14ac:dyDescent="0.2">
      <c r="A684" s="1"/>
      <c r="B684" s="1"/>
      <c r="C684" s="1"/>
      <c r="D684" s="1"/>
      <c r="E684" s="1"/>
      <c r="F684" s="1"/>
      <c r="G684" s="1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" customHeight="1" x14ac:dyDescent="0.2">
      <c r="A685" s="1"/>
      <c r="B685" s="1"/>
      <c r="C685" s="1"/>
      <c r="D685" s="1"/>
      <c r="E685" s="1"/>
      <c r="F685" s="1"/>
      <c r="G685" s="1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" customHeight="1" x14ac:dyDescent="0.2">
      <c r="A686" s="1"/>
      <c r="B686" s="1"/>
      <c r="C686" s="1"/>
      <c r="D686" s="1"/>
      <c r="E686" s="1"/>
      <c r="F686" s="1"/>
      <c r="G686" s="1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" customHeight="1" x14ac:dyDescent="0.2">
      <c r="A687" s="1"/>
      <c r="B687" s="1"/>
      <c r="C687" s="1"/>
      <c r="D687" s="1"/>
      <c r="E687" s="1"/>
      <c r="F687" s="1"/>
      <c r="G687" s="1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" customHeight="1" x14ac:dyDescent="0.2">
      <c r="A688" s="1"/>
      <c r="B688" s="1"/>
      <c r="C688" s="1"/>
      <c r="D688" s="1"/>
      <c r="E688" s="1"/>
      <c r="F688" s="1"/>
      <c r="G688" s="1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" customHeight="1" x14ac:dyDescent="0.2">
      <c r="A689" s="1"/>
      <c r="B689" s="1"/>
      <c r="C689" s="1"/>
      <c r="D689" s="1"/>
      <c r="E689" s="1"/>
      <c r="F689" s="1"/>
      <c r="G689" s="1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" customHeight="1" x14ac:dyDescent="0.2">
      <c r="A690" s="1"/>
      <c r="B690" s="1"/>
      <c r="C690" s="1"/>
      <c r="D690" s="1"/>
      <c r="E690" s="1"/>
      <c r="F690" s="1"/>
      <c r="G690" s="1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" customHeight="1" x14ac:dyDescent="0.2">
      <c r="A691" s="1"/>
      <c r="B691" s="1"/>
      <c r="C691" s="1"/>
      <c r="D691" s="1"/>
      <c r="E691" s="1"/>
      <c r="F691" s="1"/>
      <c r="G691" s="1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" customHeight="1" x14ac:dyDescent="0.2">
      <c r="A692" s="1"/>
      <c r="B692" s="1"/>
      <c r="C692" s="1"/>
      <c r="D692" s="1"/>
      <c r="E692" s="1"/>
      <c r="F692" s="1"/>
      <c r="G692" s="1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" customHeight="1" x14ac:dyDescent="0.2">
      <c r="A693" s="1"/>
      <c r="B693" s="1"/>
      <c r="C693" s="1"/>
      <c r="D693" s="1"/>
      <c r="E693" s="1"/>
      <c r="F693" s="1"/>
      <c r="G693" s="1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" customHeight="1" x14ac:dyDescent="0.2">
      <c r="A694" s="1"/>
      <c r="B694" s="1"/>
      <c r="C694" s="1"/>
      <c r="D694" s="1"/>
      <c r="E694" s="1"/>
      <c r="F694" s="1"/>
      <c r="G694" s="1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" customHeight="1" x14ac:dyDescent="0.2">
      <c r="A695" s="1"/>
      <c r="B695" s="1"/>
      <c r="C695" s="1"/>
      <c r="D695" s="1"/>
      <c r="E695" s="1"/>
      <c r="F695" s="1"/>
      <c r="G695" s="1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" customHeight="1" x14ac:dyDescent="0.2">
      <c r="A696" s="1"/>
      <c r="B696" s="1"/>
      <c r="C696" s="1"/>
      <c r="D696" s="1"/>
      <c r="E696" s="1"/>
      <c r="F696" s="1"/>
      <c r="G696" s="1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" customHeight="1" x14ac:dyDescent="0.2">
      <c r="A697" s="1"/>
      <c r="B697" s="1"/>
      <c r="C697" s="1"/>
      <c r="D697" s="1"/>
      <c r="E697" s="1"/>
      <c r="F697" s="1"/>
      <c r="G697" s="1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" customHeight="1" x14ac:dyDescent="0.2">
      <c r="A698" s="1"/>
      <c r="B698" s="1"/>
      <c r="C698" s="1"/>
      <c r="D698" s="1"/>
      <c r="E698" s="1"/>
      <c r="F698" s="1"/>
      <c r="G698" s="1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" customHeight="1" x14ac:dyDescent="0.2">
      <c r="A699" s="1"/>
      <c r="B699" s="1"/>
      <c r="C699" s="1"/>
      <c r="D699" s="1"/>
      <c r="E699" s="1"/>
      <c r="F699" s="1"/>
      <c r="G699" s="1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" customHeight="1" x14ac:dyDescent="0.2">
      <c r="A700" s="1"/>
      <c r="B700" s="1"/>
      <c r="C700" s="1"/>
      <c r="D700" s="1"/>
      <c r="E700" s="1"/>
      <c r="F700" s="1"/>
      <c r="G700" s="1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" customHeight="1" x14ac:dyDescent="0.2">
      <c r="A701" s="1"/>
      <c r="B701" s="1"/>
      <c r="C701" s="1"/>
      <c r="D701" s="1"/>
      <c r="E701" s="1"/>
      <c r="F701" s="1"/>
      <c r="G701" s="1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" customHeight="1" x14ac:dyDescent="0.2">
      <c r="A702" s="1"/>
      <c r="B702" s="1"/>
      <c r="C702" s="1"/>
      <c r="D702" s="1"/>
      <c r="E702" s="1"/>
      <c r="F702" s="1"/>
      <c r="G702" s="1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" customHeight="1" x14ac:dyDescent="0.2">
      <c r="A703" s="1"/>
      <c r="B703" s="1"/>
      <c r="C703" s="1"/>
      <c r="D703" s="1"/>
      <c r="E703" s="1"/>
      <c r="F703" s="1"/>
      <c r="G703" s="1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" customHeight="1" x14ac:dyDescent="0.2">
      <c r="A704" s="1"/>
      <c r="B704" s="1"/>
      <c r="C704" s="1"/>
      <c r="D704" s="1"/>
      <c r="E704" s="1"/>
      <c r="F704" s="1"/>
      <c r="G704" s="1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" customHeight="1" x14ac:dyDescent="0.2">
      <c r="A705" s="1"/>
      <c r="B705" s="1"/>
      <c r="C705" s="1"/>
      <c r="D705" s="1"/>
      <c r="E705" s="1"/>
      <c r="F705" s="1"/>
      <c r="G705" s="1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" customHeight="1" x14ac:dyDescent="0.2">
      <c r="A706" s="1"/>
      <c r="B706" s="1"/>
      <c r="C706" s="1"/>
      <c r="D706" s="1"/>
      <c r="E706" s="1"/>
      <c r="F706" s="1"/>
      <c r="G706" s="1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" customHeight="1" x14ac:dyDescent="0.2">
      <c r="A707" s="1"/>
      <c r="B707" s="1"/>
      <c r="C707" s="1"/>
      <c r="D707" s="1"/>
      <c r="E707" s="1"/>
      <c r="F707" s="1"/>
      <c r="G707" s="1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" customHeight="1" x14ac:dyDescent="0.2">
      <c r="A708" s="1"/>
      <c r="B708" s="1"/>
      <c r="C708" s="1"/>
      <c r="D708" s="1"/>
      <c r="E708" s="1"/>
      <c r="F708" s="1"/>
      <c r="G708" s="1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" customHeight="1" x14ac:dyDescent="0.2">
      <c r="A709" s="1"/>
      <c r="B709" s="1"/>
      <c r="C709" s="1"/>
      <c r="D709" s="1"/>
      <c r="E709" s="1"/>
      <c r="F709" s="1"/>
      <c r="G709" s="1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" customHeight="1" x14ac:dyDescent="0.2">
      <c r="A710" s="1"/>
      <c r="B710" s="1"/>
      <c r="C710" s="1"/>
      <c r="D710" s="1"/>
      <c r="E710" s="1"/>
      <c r="F710" s="1"/>
      <c r="G710" s="1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" customHeight="1" x14ac:dyDescent="0.2">
      <c r="A711" s="1"/>
      <c r="B711" s="1"/>
      <c r="C711" s="1"/>
      <c r="D711" s="1"/>
      <c r="E711" s="1"/>
      <c r="F711" s="1"/>
      <c r="G711" s="1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" customHeight="1" x14ac:dyDescent="0.2">
      <c r="A712" s="1"/>
      <c r="B712" s="1"/>
      <c r="C712" s="1"/>
      <c r="D712" s="1"/>
      <c r="E712" s="1"/>
      <c r="F712" s="1"/>
      <c r="G712" s="1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" customHeight="1" x14ac:dyDescent="0.2">
      <c r="A713" s="1"/>
      <c r="B713" s="1"/>
      <c r="C713" s="1"/>
      <c r="D713" s="1"/>
      <c r="E713" s="1"/>
      <c r="F713" s="1"/>
      <c r="G713" s="1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" customHeight="1" x14ac:dyDescent="0.2">
      <c r="A714" s="1"/>
      <c r="B714" s="1"/>
      <c r="C714" s="1"/>
      <c r="D714" s="1"/>
      <c r="E714" s="1"/>
      <c r="F714" s="1"/>
      <c r="G714" s="1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" customHeight="1" x14ac:dyDescent="0.2">
      <c r="A715" s="1"/>
      <c r="B715" s="1"/>
      <c r="C715" s="1"/>
      <c r="D715" s="1"/>
      <c r="E715" s="1"/>
      <c r="F715" s="1"/>
      <c r="G715" s="1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" customHeight="1" x14ac:dyDescent="0.2">
      <c r="A716" s="1"/>
      <c r="B716" s="1"/>
      <c r="C716" s="1"/>
      <c r="D716" s="1"/>
      <c r="E716" s="1"/>
      <c r="F716" s="1"/>
      <c r="G716" s="1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" customHeight="1" x14ac:dyDescent="0.2">
      <c r="A717" s="1"/>
      <c r="B717" s="1"/>
      <c r="C717" s="1"/>
      <c r="D717" s="1"/>
      <c r="E717" s="1"/>
      <c r="F717" s="1"/>
      <c r="G717" s="1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" customHeight="1" x14ac:dyDescent="0.2">
      <c r="A718" s="1"/>
      <c r="B718" s="1"/>
      <c r="C718" s="1"/>
      <c r="D718" s="1"/>
      <c r="E718" s="1"/>
      <c r="F718" s="1"/>
      <c r="G718" s="1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" customHeight="1" x14ac:dyDescent="0.2">
      <c r="A719" s="1"/>
      <c r="B719" s="1"/>
      <c r="C719" s="1"/>
      <c r="D719" s="1"/>
      <c r="E719" s="1"/>
      <c r="F719" s="1"/>
      <c r="G719" s="1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" customHeight="1" x14ac:dyDescent="0.2">
      <c r="A720" s="1"/>
      <c r="B720" s="1"/>
      <c r="C720" s="1"/>
      <c r="D720" s="1"/>
      <c r="E720" s="1"/>
      <c r="F720" s="1"/>
      <c r="G720" s="1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" customHeight="1" x14ac:dyDescent="0.2">
      <c r="A721" s="1"/>
      <c r="B721" s="1"/>
      <c r="C721" s="1"/>
      <c r="D721" s="1"/>
      <c r="E721" s="1"/>
      <c r="F721" s="1"/>
      <c r="G721" s="1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" customHeight="1" x14ac:dyDescent="0.2">
      <c r="A722" s="1"/>
      <c r="B722" s="1"/>
      <c r="C722" s="1"/>
      <c r="D722" s="1"/>
      <c r="E722" s="1"/>
      <c r="F722" s="1"/>
      <c r="G722" s="1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" customHeight="1" x14ac:dyDescent="0.2">
      <c r="A723" s="1"/>
      <c r="B723" s="1"/>
      <c r="C723" s="1"/>
      <c r="D723" s="1"/>
      <c r="E723" s="1"/>
      <c r="F723" s="1"/>
      <c r="G723" s="1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" customHeight="1" x14ac:dyDescent="0.2">
      <c r="A724" s="1"/>
      <c r="B724" s="1"/>
      <c r="C724" s="1"/>
      <c r="D724" s="1"/>
      <c r="E724" s="1"/>
      <c r="F724" s="1"/>
      <c r="G724" s="1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" customHeight="1" x14ac:dyDescent="0.2">
      <c r="A725" s="1"/>
      <c r="B725" s="1"/>
      <c r="C725" s="1"/>
      <c r="D725" s="1"/>
      <c r="E725" s="1"/>
      <c r="F725" s="1"/>
      <c r="G725" s="1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" customHeight="1" x14ac:dyDescent="0.2">
      <c r="A726" s="1"/>
      <c r="B726" s="1"/>
      <c r="C726" s="1"/>
      <c r="D726" s="1"/>
      <c r="E726" s="1"/>
      <c r="F726" s="1"/>
      <c r="G726" s="1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" customHeight="1" x14ac:dyDescent="0.2">
      <c r="A727" s="1"/>
      <c r="B727" s="1"/>
      <c r="C727" s="1"/>
      <c r="D727" s="1"/>
      <c r="E727" s="1"/>
      <c r="F727" s="1"/>
      <c r="G727" s="1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" customHeight="1" x14ac:dyDescent="0.2">
      <c r="A728" s="1"/>
      <c r="B728" s="1"/>
      <c r="C728" s="1"/>
      <c r="D728" s="1"/>
      <c r="E728" s="1"/>
      <c r="F728" s="1"/>
      <c r="G728" s="1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" customHeight="1" x14ac:dyDescent="0.2">
      <c r="A729" s="1"/>
      <c r="B729" s="1"/>
      <c r="C729" s="1"/>
      <c r="D729" s="1"/>
      <c r="E729" s="1"/>
      <c r="F729" s="1"/>
      <c r="G729" s="1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" customHeight="1" x14ac:dyDescent="0.2">
      <c r="A730" s="1"/>
      <c r="B730" s="1"/>
      <c r="C730" s="1"/>
      <c r="D730" s="1"/>
      <c r="E730" s="1"/>
      <c r="F730" s="1"/>
      <c r="G730" s="1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" customHeight="1" x14ac:dyDescent="0.2">
      <c r="A731" s="1"/>
      <c r="B731" s="1"/>
      <c r="C731" s="1"/>
      <c r="D731" s="1"/>
      <c r="E731" s="1"/>
      <c r="F731" s="1"/>
      <c r="G731" s="1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" customHeight="1" x14ac:dyDescent="0.2">
      <c r="A732" s="1"/>
      <c r="B732" s="1"/>
      <c r="C732" s="1"/>
      <c r="D732" s="1"/>
      <c r="E732" s="1"/>
      <c r="F732" s="1"/>
      <c r="G732" s="1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" customHeight="1" x14ac:dyDescent="0.2">
      <c r="A733" s="1"/>
      <c r="B733" s="1"/>
      <c r="C733" s="1"/>
      <c r="D733" s="1"/>
      <c r="E733" s="1"/>
      <c r="F733" s="1"/>
      <c r="G733" s="1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" customHeight="1" x14ac:dyDescent="0.2">
      <c r="A734" s="1"/>
      <c r="B734" s="1"/>
      <c r="C734" s="1"/>
      <c r="D734" s="1"/>
      <c r="E734" s="1"/>
      <c r="F734" s="1"/>
      <c r="G734" s="1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" customHeight="1" x14ac:dyDescent="0.2">
      <c r="A735" s="1"/>
      <c r="B735" s="1"/>
      <c r="C735" s="1"/>
      <c r="D735" s="1"/>
      <c r="E735" s="1"/>
      <c r="F735" s="1"/>
      <c r="G735" s="1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" customHeight="1" x14ac:dyDescent="0.2">
      <c r="A736" s="1"/>
      <c r="B736" s="1"/>
      <c r="C736" s="1"/>
      <c r="D736" s="1"/>
      <c r="E736" s="1"/>
      <c r="F736" s="1"/>
      <c r="G736" s="1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" customHeight="1" x14ac:dyDescent="0.2">
      <c r="A737" s="1"/>
      <c r="B737" s="1"/>
      <c r="C737" s="1"/>
      <c r="D737" s="1"/>
      <c r="E737" s="1"/>
      <c r="F737" s="1"/>
      <c r="G737" s="1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" customHeight="1" x14ac:dyDescent="0.2">
      <c r="A738" s="1"/>
      <c r="B738" s="1"/>
      <c r="C738" s="1"/>
      <c r="D738" s="1"/>
      <c r="E738" s="1"/>
      <c r="F738" s="1"/>
      <c r="G738" s="1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" customHeight="1" x14ac:dyDescent="0.2">
      <c r="A739" s="1"/>
      <c r="B739" s="1"/>
      <c r="C739" s="1"/>
      <c r="D739" s="1"/>
      <c r="E739" s="1"/>
      <c r="F739" s="1"/>
      <c r="G739" s="1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" customHeight="1" x14ac:dyDescent="0.2">
      <c r="A740" s="1"/>
      <c r="B740" s="1"/>
      <c r="C740" s="1"/>
      <c r="D740" s="1"/>
      <c r="E740" s="1"/>
      <c r="F740" s="1"/>
      <c r="G740" s="1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" customHeight="1" x14ac:dyDescent="0.2">
      <c r="A741" s="1"/>
      <c r="B741" s="1"/>
      <c r="C741" s="1"/>
      <c r="D741" s="1"/>
      <c r="E741" s="1"/>
      <c r="F741" s="1"/>
      <c r="G741" s="1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" customHeight="1" x14ac:dyDescent="0.2">
      <c r="A742" s="1"/>
      <c r="B742" s="1"/>
      <c r="C742" s="1"/>
      <c r="D742" s="1"/>
      <c r="E742" s="1"/>
      <c r="F742" s="1"/>
      <c r="G742" s="1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" customHeight="1" x14ac:dyDescent="0.2">
      <c r="A743" s="1"/>
      <c r="B743" s="1"/>
      <c r="C743" s="1"/>
      <c r="D743" s="1"/>
      <c r="E743" s="1"/>
      <c r="F743" s="1"/>
      <c r="G743" s="1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" customHeight="1" x14ac:dyDescent="0.2">
      <c r="A744" s="1"/>
      <c r="B744" s="1"/>
      <c r="C744" s="1"/>
      <c r="D744" s="1"/>
      <c r="E744" s="1"/>
      <c r="F744" s="1"/>
      <c r="G744" s="1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" customHeight="1" x14ac:dyDescent="0.2">
      <c r="A745" s="1"/>
      <c r="B745" s="1"/>
      <c r="C745" s="1"/>
      <c r="D745" s="1"/>
      <c r="E745" s="1"/>
      <c r="F745" s="1"/>
      <c r="G745" s="1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" customHeight="1" x14ac:dyDescent="0.2">
      <c r="A746" s="1"/>
      <c r="B746" s="1"/>
      <c r="C746" s="1"/>
      <c r="D746" s="1"/>
      <c r="E746" s="1"/>
      <c r="F746" s="1"/>
      <c r="G746" s="1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" customHeight="1" x14ac:dyDescent="0.2">
      <c r="A747" s="1"/>
      <c r="B747" s="1"/>
      <c r="C747" s="1"/>
      <c r="D747" s="1"/>
      <c r="E747" s="1"/>
      <c r="F747" s="1"/>
      <c r="G747" s="1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" customHeight="1" x14ac:dyDescent="0.2">
      <c r="A748" s="1"/>
      <c r="B748" s="1"/>
      <c r="C748" s="1"/>
      <c r="D748" s="1"/>
      <c r="E748" s="1"/>
      <c r="F748" s="1"/>
      <c r="G748" s="1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" customHeight="1" x14ac:dyDescent="0.2">
      <c r="A749" s="1"/>
      <c r="B749" s="1"/>
      <c r="C749" s="1"/>
      <c r="D749" s="1"/>
      <c r="E749" s="1"/>
      <c r="F749" s="1"/>
      <c r="G749" s="1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" customHeight="1" x14ac:dyDescent="0.2">
      <c r="A750" s="1"/>
      <c r="B750" s="1"/>
      <c r="C750" s="1"/>
      <c r="D750" s="1"/>
      <c r="E750" s="1"/>
      <c r="F750" s="1"/>
      <c r="G750" s="1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" customHeight="1" x14ac:dyDescent="0.2">
      <c r="A751" s="1"/>
      <c r="B751" s="1"/>
      <c r="C751" s="1"/>
      <c r="D751" s="1"/>
      <c r="E751" s="1"/>
      <c r="F751" s="1"/>
      <c r="G751" s="1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" customHeight="1" x14ac:dyDescent="0.2">
      <c r="A752" s="1"/>
      <c r="B752" s="1"/>
      <c r="C752" s="1"/>
      <c r="D752" s="1"/>
      <c r="E752" s="1"/>
      <c r="F752" s="1"/>
      <c r="G752" s="1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" customHeight="1" x14ac:dyDescent="0.2">
      <c r="A753" s="1"/>
      <c r="B753" s="1"/>
      <c r="C753" s="1"/>
      <c r="D753" s="1"/>
      <c r="E753" s="1"/>
      <c r="F753" s="1"/>
      <c r="G753" s="1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" customHeight="1" x14ac:dyDescent="0.2">
      <c r="A754" s="1"/>
      <c r="B754" s="1"/>
      <c r="C754" s="1"/>
      <c r="D754" s="1"/>
      <c r="E754" s="1"/>
      <c r="F754" s="1"/>
      <c r="G754" s="1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" customHeight="1" x14ac:dyDescent="0.2">
      <c r="A755" s="1"/>
      <c r="B755" s="1"/>
      <c r="C755" s="1"/>
      <c r="D755" s="1"/>
      <c r="E755" s="1"/>
      <c r="F755" s="1"/>
      <c r="G755" s="1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" customHeight="1" x14ac:dyDescent="0.2">
      <c r="A756" s="1"/>
      <c r="B756" s="1"/>
      <c r="C756" s="1"/>
      <c r="D756" s="1"/>
      <c r="E756" s="1"/>
      <c r="F756" s="1"/>
      <c r="G756" s="1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" customHeight="1" x14ac:dyDescent="0.2">
      <c r="A757" s="1"/>
      <c r="B757" s="1"/>
      <c r="C757" s="1"/>
      <c r="D757" s="1"/>
      <c r="E757" s="1"/>
      <c r="F757" s="1"/>
      <c r="G757" s="1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" customHeight="1" x14ac:dyDescent="0.2">
      <c r="A758" s="1"/>
      <c r="B758" s="1"/>
      <c r="C758" s="1"/>
      <c r="D758" s="1"/>
      <c r="E758" s="1"/>
      <c r="F758" s="1"/>
      <c r="G758" s="1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" customHeight="1" x14ac:dyDescent="0.2">
      <c r="A759" s="1"/>
      <c r="B759" s="1"/>
      <c r="C759" s="1"/>
      <c r="D759" s="1"/>
      <c r="E759" s="1"/>
      <c r="F759" s="1"/>
      <c r="G759" s="1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" customHeight="1" x14ac:dyDescent="0.2">
      <c r="A760" s="1"/>
      <c r="B760" s="1"/>
      <c r="C760" s="1"/>
      <c r="D760" s="1"/>
      <c r="E760" s="1"/>
      <c r="F760" s="1"/>
      <c r="G760" s="1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" customHeight="1" x14ac:dyDescent="0.2">
      <c r="A761" s="1"/>
      <c r="B761" s="1"/>
      <c r="C761" s="1"/>
      <c r="D761" s="1"/>
      <c r="E761" s="1"/>
      <c r="F761" s="1"/>
      <c r="G761" s="1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" customHeight="1" x14ac:dyDescent="0.2">
      <c r="A762" s="1"/>
      <c r="B762" s="1"/>
      <c r="C762" s="1"/>
      <c r="D762" s="1"/>
      <c r="E762" s="1"/>
      <c r="F762" s="1"/>
      <c r="G762" s="1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" customHeight="1" x14ac:dyDescent="0.2">
      <c r="A763" s="1"/>
      <c r="B763" s="1"/>
      <c r="C763" s="1"/>
      <c r="D763" s="1"/>
      <c r="E763" s="1"/>
      <c r="F763" s="1"/>
      <c r="G763" s="1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" customHeight="1" x14ac:dyDescent="0.2">
      <c r="A764" s="1"/>
      <c r="B764" s="1"/>
      <c r="C764" s="1"/>
      <c r="D764" s="1"/>
      <c r="E764" s="1"/>
      <c r="F764" s="1"/>
      <c r="G764" s="1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" customHeight="1" x14ac:dyDescent="0.2">
      <c r="A765" s="1"/>
      <c r="B765" s="1"/>
      <c r="C765" s="1"/>
      <c r="D765" s="1"/>
      <c r="E765" s="1"/>
      <c r="F765" s="1"/>
      <c r="G765" s="1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" customHeight="1" x14ac:dyDescent="0.2">
      <c r="A766" s="1"/>
      <c r="B766" s="1"/>
      <c r="C766" s="1"/>
      <c r="D766" s="1"/>
      <c r="E766" s="1"/>
      <c r="F766" s="1"/>
      <c r="G766" s="1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" customHeight="1" x14ac:dyDescent="0.2">
      <c r="A767" s="1"/>
      <c r="B767" s="1"/>
      <c r="C767" s="1"/>
      <c r="D767" s="1"/>
      <c r="E767" s="1"/>
      <c r="F767" s="1"/>
      <c r="G767" s="1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" customHeight="1" x14ac:dyDescent="0.2">
      <c r="A768" s="1"/>
      <c r="B768" s="1"/>
      <c r="C768" s="1"/>
      <c r="D768" s="1"/>
      <c r="E768" s="1"/>
      <c r="F768" s="1"/>
      <c r="G768" s="1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" customHeight="1" x14ac:dyDescent="0.2">
      <c r="A769" s="1"/>
      <c r="B769" s="1"/>
      <c r="C769" s="1"/>
      <c r="D769" s="1"/>
      <c r="E769" s="1"/>
      <c r="F769" s="1"/>
      <c r="G769" s="1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" customHeight="1" x14ac:dyDescent="0.2">
      <c r="A770" s="1"/>
      <c r="B770" s="1"/>
      <c r="C770" s="1"/>
      <c r="D770" s="1"/>
      <c r="E770" s="1"/>
      <c r="F770" s="1"/>
      <c r="G770" s="1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" customHeight="1" x14ac:dyDescent="0.2">
      <c r="A771" s="1"/>
      <c r="B771" s="1"/>
      <c r="C771" s="1"/>
      <c r="D771" s="1"/>
      <c r="E771" s="1"/>
      <c r="F771" s="1"/>
      <c r="G771" s="1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" customHeight="1" x14ac:dyDescent="0.2">
      <c r="A772" s="1"/>
      <c r="B772" s="1"/>
      <c r="C772" s="1"/>
      <c r="D772" s="1"/>
      <c r="E772" s="1"/>
      <c r="F772" s="1"/>
      <c r="G772" s="1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" customHeight="1" x14ac:dyDescent="0.2">
      <c r="A773" s="1"/>
      <c r="B773" s="1"/>
      <c r="C773" s="1"/>
      <c r="D773" s="1"/>
      <c r="E773" s="1"/>
      <c r="F773" s="1"/>
      <c r="G773" s="1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" customHeight="1" x14ac:dyDescent="0.2">
      <c r="A774" s="1"/>
      <c r="B774" s="1"/>
      <c r="C774" s="1"/>
      <c r="D774" s="1"/>
      <c r="E774" s="1"/>
      <c r="F774" s="1"/>
      <c r="G774" s="1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" customHeight="1" x14ac:dyDescent="0.2">
      <c r="A775" s="1"/>
      <c r="B775" s="1"/>
      <c r="C775" s="1"/>
      <c r="D775" s="1"/>
      <c r="E775" s="1"/>
      <c r="F775" s="1"/>
      <c r="G775" s="1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" customHeight="1" x14ac:dyDescent="0.2">
      <c r="A776" s="1"/>
      <c r="B776" s="1"/>
      <c r="C776" s="1"/>
      <c r="D776" s="1"/>
      <c r="E776" s="1"/>
      <c r="F776" s="1"/>
      <c r="G776" s="1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" customHeight="1" x14ac:dyDescent="0.2">
      <c r="A777" s="1"/>
      <c r="B777" s="1"/>
      <c r="C777" s="1"/>
      <c r="D777" s="1"/>
      <c r="E777" s="1"/>
      <c r="F777" s="1"/>
      <c r="G777" s="1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" customHeight="1" x14ac:dyDescent="0.2">
      <c r="A778" s="1"/>
      <c r="B778" s="1"/>
      <c r="C778" s="1"/>
      <c r="D778" s="1"/>
      <c r="E778" s="1"/>
      <c r="F778" s="1"/>
      <c r="G778" s="1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" customHeight="1" x14ac:dyDescent="0.2">
      <c r="A779" s="1"/>
      <c r="B779" s="1"/>
      <c r="C779" s="1"/>
      <c r="D779" s="1"/>
      <c r="E779" s="1"/>
      <c r="F779" s="1"/>
      <c r="G779" s="1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" customHeight="1" x14ac:dyDescent="0.2">
      <c r="A780" s="1"/>
      <c r="B780" s="1"/>
      <c r="C780" s="1"/>
      <c r="D780" s="1"/>
      <c r="E780" s="1"/>
      <c r="F780" s="1"/>
      <c r="G780" s="1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" customHeight="1" x14ac:dyDescent="0.2">
      <c r="A781" s="1"/>
      <c r="B781" s="1"/>
      <c r="C781" s="1"/>
      <c r="D781" s="1"/>
      <c r="E781" s="1"/>
      <c r="F781" s="1"/>
      <c r="G781" s="1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" customHeight="1" x14ac:dyDescent="0.2">
      <c r="A782" s="1"/>
      <c r="B782" s="1"/>
      <c r="C782" s="1"/>
      <c r="D782" s="1"/>
      <c r="E782" s="1"/>
      <c r="F782" s="1"/>
      <c r="G782" s="1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" customHeight="1" x14ac:dyDescent="0.2">
      <c r="A783" s="1"/>
      <c r="B783" s="1"/>
      <c r="C783" s="1"/>
      <c r="D783" s="1"/>
      <c r="E783" s="1"/>
      <c r="F783" s="1"/>
      <c r="G783" s="1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" customHeight="1" x14ac:dyDescent="0.2">
      <c r="A784" s="1"/>
      <c r="B784" s="1"/>
      <c r="C784" s="1"/>
      <c r="D784" s="1"/>
      <c r="E784" s="1"/>
      <c r="F784" s="1"/>
      <c r="G784" s="1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" customHeight="1" x14ac:dyDescent="0.2">
      <c r="A785" s="1"/>
      <c r="B785" s="1"/>
      <c r="C785" s="1"/>
      <c r="D785" s="1"/>
      <c r="E785" s="1"/>
      <c r="F785" s="1"/>
      <c r="G785" s="1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" customHeight="1" x14ac:dyDescent="0.2">
      <c r="A786" s="1"/>
      <c r="B786" s="1"/>
      <c r="C786" s="1"/>
      <c r="D786" s="1"/>
      <c r="E786" s="1"/>
      <c r="F786" s="1"/>
      <c r="G786" s="1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" customHeight="1" x14ac:dyDescent="0.2">
      <c r="A787" s="1"/>
      <c r="B787" s="1"/>
      <c r="C787" s="1"/>
      <c r="D787" s="1"/>
      <c r="E787" s="1"/>
      <c r="F787" s="1"/>
      <c r="G787" s="1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" customHeight="1" x14ac:dyDescent="0.2">
      <c r="A788" s="1"/>
      <c r="B788" s="1"/>
      <c r="C788" s="1"/>
      <c r="D788" s="1"/>
      <c r="E788" s="1"/>
      <c r="F788" s="1"/>
      <c r="G788" s="1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" customHeight="1" x14ac:dyDescent="0.2">
      <c r="A789" s="1"/>
      <c r="B789" s="1"/>
      <c r="C789" s="1"/>
      <c r="D789" s="1"/>
      <c r="E789" s="1"/>
      <c r="F789" s="1"/>
      <c r="G789" s="1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" customHeight="1" x14ac:dyDescent="0.2">
      <c r="A790" s="1"/>
      <c r="B790" s="1"/>
      <c r="C790" s="1"/>
      <c r="D790" s="1"/>
      <c r="E790" s="1"/>
      <c r="F790" s="1"/>
      <c r="G790" s="1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" customHeight="1" x14ac:dyDescent="0.2">
      <c r="A791" s="1"/>
      <c r="B791" s="1"/>
      <c r="C791" s="1"/>
      <c r="D791" s="1"/>
      <c r="E791" s="1"/>
      <c r="F791" s="1"/>
      <c r="G791" s="1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" customHeight="1" x14ac:dyDescent="0.2">
      <c r="A792" s="1"/>
      <c r="B792" s="1"/>
      <c r="C792" s="1"/>
      <c r="D792" s="1"/>
      <c r="E792" s="1"/>
      <c r="F792" s="1"/>
      <c r="G792" s="1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" customHeight="1" x14ac:dyDescent="0.2">
      <c r="A793" s="1"/>
      <c r="B793" s="1"/>
      <c r="C793" s="1"/>
      <c r="D793" s="1"/>
      <c r="E793" s="1"/>
      <c r="F793" s="1"/>
      <c r="G793" s="1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" customHeight="1" x14ac:dyDescent="0.2">
      <c r="A794" s="1"/>
      <c r="B794" s="1"/>
      <c r="C794" s="1"/>
      <c r="D794" s="1"/>
      <c r="E794" s="1"/>
      <c r="F794" s="1"/>
      <c r="G794" s="1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" customHeight="1" x14ac:dyDescent="0.2">
      <c r="A795" s="1"/>
      <c r="B795" s="1"/>
      <c r="C795" s="1"/>
      <c r="D795" s="1"/>
      <c r="E795" s="1"/>
      <c r="F795" s="1"/>
      <c r="G795" s="1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" customHeight="1" x14ac:dyDescent="0.2">
      <c r="A796" s="1"/>
      <c r="B796" s="1"/>
      <c r="C796" s="1"/>
      <c r="D796" s="1"/>
      <c r="E796" s="1"/>
      <c r="F796" s="1"/>
      <c r="G796" s="1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" customHeight="1" x14ac:dyDescent="0.2">
      <c r="A797" s="1"/>
      <c r="B797" s="1"/>
      <c r="C797" s="1"/>
      <c r="D797" s="1"/>
      <c r="E797" s="1"/>
      <c r="F797" s="1"/>
      <c r="G797" s="1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" customHeight="1" x14ac:dyDescent="0.2">
      <c r="A798" s="1"/>
      <c r="B798" s="1"/>
      <c r="C798" s="1"/>
      <c r="D798" s="1"/>
      <c r="E798" s="1"/>
      <c r="F798" s="1"/>
      <c r="G798" s="1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" customHeight="1" x14ac:dyDescent="0.2">
      <c r="A799" s="1"/>
      <c r="B799" s="1"/>
      <c r="C799" s="1"/>
      <c r="D799" s="1"/>
      <c r="E799" s="1"/>
      <c r="F799" s="1"/>
      <c r="G799" s="1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" customHeight="1" x14ac:dyDescent="0.2">
      <c r="A800" s="1"/>
      <c r="B800" s="1"/>
      <c r="C800" s="1"/>
      <c r="D800" s="1"/>
      <c r="E800" s="1"/>
      <c r="F800" s="1"/>
      <c r="G800" s="1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" customHeight="1" x14ac:dyDescent="0.2">
      <c r="A801" s="1"/>
      <c r="B801" s="1"/>
      <c r="C801" s="1"/>
      <c r="D801" s="1"/>
      <c r="E801" s="1"/>
      <c r="F801" s="1"/>
      <c r="G801" s="1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" customHeight="1" x14ac:dyDescent="0.2">
      <c r="A802" s="1"/>
      <c r="B802" s="1"/>
      <c r="C802" s="1"/>
      <c r="D802" s="1"/>
      <c r="E802" s="1"/>
      <c r="F802" s="1"/>
      <c r="G802" s="1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" customHeight="1" x14ac:dyDescent="0.2">
      <c r="A803" s="1"/>
      <c r="B803" s="1"/>
      <c r="C803" s="1"/>
      <c r="D803" s="1"/>
      <c r="E803" s="1"/>
      <c r="F803" s="1"/>
      <c r="G803" s="1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" customHeight="1" x14ac:dyDescent="0.2">
      <c r="A804" s="1"/>
      <c r="B804" s="1"/>
      <c r="C804" s="1"/>
      <c r="D804" s="1"/>
      <c r="E804" s="1"/>
      <c r="F804" s="1"/>
      <c r="G804" s="1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" customHeight="1" x14ac:dyDescent="0.2">
      <c r="A805" s="1"/>
      <c r="B805" s="1"/>
      <c r="C805" s="1"/>
      <c r="D805" s="1"/>
      <c r="E805" s="1"/>
      <c r="F805" s="1"/>
      <c r="G805" s="1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" customHeight="1" x14ac:dyDescent="0.2">
      <c r="A806" s="1"/>
      <c r="B806" s="1"/>
      <c r="C806" s="1"/>
      <c r="D806" s="1"/>
      <c r="E806" s="1"/>
      <c r="F806" s="1"/>
      <c r="G806" s="1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" customHeight="1" x14ac:dyDescent="0.2">
      <c r="A807" s="1"/>
      <c r="B807" s="1"/>
      <c r="C807" s="1"/>
      <c r="D807" s="1"/>
      <c r="E807" s="1"/>
      <c r="F807" s="1"/>
      <c r="G807" s="1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" customHeight="1" x14ac:dyDescent="0.2">
      <c r="A808" s="1"/>
      <c r="B808" s="1"/>
      <c r="C808" s="1"/>
      <c r="D808" s="1"/>
      <c r="E808" s="1"/>
      <c r="F808" s="1"/>
      <c r="G808" s="1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" customHeight="1" x14ac:dyDescent="0.2">
      <c r="A809" s="1"/>
      <c r="B809" s="1"/>
      <c r="C809" s="1"/>
      <c r="D809" s="1"/>
      <c r="E809" s="1"/>
      <c r="F809" s="1"/>
      <c r="G809" s="1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" customHeight="1" x14ac:dyDescent="0.2">
      <c r="A810" s="1"/>
      <c r="B810" s="1"/>
      <c r="C810" s="1"/>
      <c r="D810" s="1"/>
      <c r="E810" s="1"/>
      <c r="F810" s="1"/>
      <c r="G810" s="1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" customHeight="1" x14ac:dyDescent="0.2">
      <c r="A811" s="1"/>
      <c r="B811" s="1"/>
      <c r="C811" s="1"/>
      <c r="D811" s="1"/>
      <c r="E811" s="1"/>
      <c r="F811" s="1"/>
      <c r="G811" s="1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" customHeight="1" x14ac:dyDescent="0.2">
      <c r="A812" s="1"/>
      <c r="B812" s="1"/>
      <c r="C812" s="1"/>
      <c r="D812" s="1"/>
      <c r="E812" s="1"/>
      <c r="F812" s="1"/>
      <c r="G812" s="1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" customHeight="1" x14ac:dyDescent="0.2">
      <c r="A813" s="1"/>
      <c r="B813" s="1"/>
      <c r="C813" s="1"/>
      <c r="D813" s="1"/>
      <c r="E813" s="1"/>
      <c r="F813" s="1"/>
      <c r="G813" s="1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" customHeight="1" x14ac:dyDescent="0.2">
      <c r="A814" s="1"/>
      <c r="B814" s="1"/>
      <c r="C814" s="1"/>
      <c r="D814" s="1"/>
      <c r="E814" s="1"/>
      <c r="F814" s="1"/>
      <c r="G814" s="1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" customHeight="1" x14ac:dyDescent="0.2">
      <c r="A815" s="1"/>
      <c r="B815" s="1"/>
      <c r="C815" s="1"/>
      <c r="D815" s="1"/>
      <c r="E815" s="1"/>
      <c r="F815" s="1"/>
      <c r="G815" s="1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" customHeight="1" x14ac:dyDescent="0.2">
      <c r="A816" s="1"/>
      <c r="B816" s="1"/>
      <c r="C816" s="1"/>
      <c r="D816" s="1"/>
      <c r="E816" s="1"/>
      <c r="F816" s="1"/>
      <c r="G816" s="1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" customHeight="1" x14ac:dyDescent="0.2">
      <c r="A817" s="1"/>
      <c r="B817" s="1"/>
      <c r="C817" s="1"/>
      <c r="D817" s="1"/>
      <c r="E817" s="1"/>
      <c r="F817" s="1"/>
      <c r="G817" s="1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" customHeight="1" x14ac:dyDescent="0.2">
      <c r="A818" s="1"/>
      <c r="B818" s="1"/>
      <c r="C818" s="1"/>
      <c r="D818" s="1"/>
      <c r="E818" s="1"/>
      <c r="F818" s="1"/>
      <c r="G818" s="1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" customHeight="1" x14ac:dyDescent="0.2">
      <c r="A819" s="1"/>
      <c r="B819" s="1"/>
      <c r="C819" s="1"/>
      <c r="D819" s="1"/>
      <c r="E819" s="1"/>
      <c r="F819" s="1"/>
      <c r="G819" s="1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" customHeight="1" x14ac:dyDescent="0.2">
      <c r="A820" s="1"/>
      <c r="B820" s="1"/>
      <c r="C820" s="1"/>
      <c r="D820" s="1"/>
      <c r="E820" s="1"/>
      <c r="F820" s="1"/>
      <c r="G820" s="1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" customHeight="1" x14ac:dyDescent="0.2">
      <c r="A821" s="1"/>
      <c r="B821" s="1"/>
      <c r="C821" s="1"/>
      <c r="D821" s="1"/>
      <c r="E821" s="1"/>
      <c r="F821" s="1"/>
      <c r="G821" s="1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" customHeight="1" x14ac:dyDescent="0.2">
      <c r="A822" s="1"/>
      <c r="B822" s="1"/>
      <c r="C822" s="1"/>
      <c r="D822" s="1"/>
      <c r="E822" s="1"/>
      <c r="F822" s="1"/>
      <c r="G822" s="1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" customHeight="1" x14ac:dyDescent="0.2">
      <c r="A823" s="1"/>
      <c r="B823" s="1"/>
      <c r="C823" s="1"/>
      <c r="D823" s="1"/>
      <c r="E823" s="1"/>
      <c r="F823" s="1"/>
      <c r="G823" s="1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" customHeight="1" x14ac:dyDescent="0.2">
      <c r="A824" s="1"/>
      <c r="B824" s="1"/>
      <c r="C824" s="1"/>
      <c r="D824" s="1"/>
      <c r="E824" s="1"/>
      <c r="F824" s="1"/>
      <c r="G824" s="1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" customHeight="1" x14ac:dyDescent="0.2">
      <c r="A825" s="1"/>
      <c r="B825" s="1"/>
      <c r="C825" s="1"/>
      <c r="D825" s="1"/>
      <c r="E825" s="1"/>
      <c r="F825" s="1"/>
      <c r="G825" s="1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" customHeight="1" x14ac:dyDescent="0.2">
      <c r="A826" s="1"/>
      <c r="B826" s="1"/>
      <c r="C826" s="1"/>
      <c r="D826" s="1"/>
      <c r="E826" s="1"/>
      <c r="F826" s="1"/>
      <c r="G826" s="1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" customHeight="1" x14ac:dyDescent="0.2">
      <c r="A827" s="1"/>
      <c r="B827" s="1"/>
      <c r="C827" s="1"/>
      <c r="D827" s="1"/>
      <c r="E827" s="1"/>
      <c r="F827" s="1"/>
      <c r="G827" s="1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" customHeight="1" x14ac:dyDescent="0.2">
      <c r="A828" s="1"/>
      <c r="B828" s="1"/>
      <c r="C828" s="1"/>
      <c r="D828" s="1"/>
      <c r="E828" s="1"/>
      <c r="F828" s="1"/>
      <c r="G828" s="1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" customHeight="1" x14ac:dyDescent="0.2">
      <c r="A829" s="1"/>
      <c r="B829" s="1"/>
      <c r="C829" s="1"/>
      <c r="D829" s="1"/>
      <c r="E829" s="1"/>
      <c r="F829" s="1"/>
      <c r="G829" s="1"/>
      <c r="H829" s="1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" customHeight="1" x14ac:dyDescent="0.2">
      <c r="A830" s="1"/>
      <c r="B830" s="1"/>
      <c r="C830" s="1"/>
      <c r="D830" s="1"/>
      <c r="E830" s="1"/>
      <c r="F830" s="1"/>
      <c r="G830" s="1"/>
      <c r="H830" s="1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" customHeight="1" x14ac:dyDescent="0.2">
      <c r="A831" s="1"/>
      <c r="B831" s="1"/>
      <c r="C831" s="1"/>
      <c r="D831" s="1"/>
      <c r="E831" s="1"/>
      <c r="F831" s="1"/>
      <c r="G831" s="1"/>
      <c r="H831" s="1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" customHeight="1" x14ac:dyDescent="0.2">
      <c r="A832" s="1"/>
      <c r="B832" s="1"/>
      <c r="C832" s="1"/>
      <c r="D832" s="1"/>
      <c r="E832" s="1"/>
      <c r="F832" s="1"/>
      <c r="G832" s="1"/>
      <c r="H832" s="1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" customHeight="1" x14ac:dyDescent="0.2">
      <c r="A833" s="1"/>
      <c r="B833" s="1"/>
      <c r="C833" s="1"/>
      <c r="D833" s="1"/>
      <c r="E833" s="1"/>
      <c r="F833" s="1"/>
      <c r="G833" s="1"/>
      <c r="H833" s="1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" customHeight="1" x14ac:dyDescent="0.2">
      <c r="A834" s="1"/>
      <c r="B834" s="1"/>
      <c r="C834" s="1"/>
      <c r="D834" s="1"/>
      <c r="E834" s="1"/>
      <c r="F834" s="1"/>
      <c r="G834" s="1"/>
      <c r="H834" s="1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" customHeight="1" x14ac:dyDescent="0.2">
      <c r="A835" s="1"/>
      <c r="B835" s="1"/>
      <c r="C835" s="1"/>
      <c r="D835" s="1"/>
      <c r="E835" s="1"/>
      <c r="F835" s="1"/>
      <c r="G835" s="1"/>
      <c r="H835" s="1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" customHeight="1" x14ac:dyDescent="0.2">
      <c r="A836" s="1"/>
      <c r="B836" s="1"/>
      <c r="C836" s="1"/>
      <c r="D836" s="1"/>
      <c r="E836" s="1"/>
      <c r="F836" s="1"/>
      <c r="G836" s="1"/>
      <c r="H836" s="1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" customHeight="1" x14ac:dyDescent="0.2">
      <c r="A837" s="1"/>
      <c r="B837" s="1"/>
      <c r="C837" s="1"/>
      <c r="D837" s="1"/>
      <c r="E837" s="1"/>
      <c r="F837" s="1"/>
      <c r="G837" s="1"/>
      <c r="H837" s="1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" customHeight="1" x14ac:dyDescent="0.2">
      <c r="A838" s="1"/>
      <c r="B838" s="1"/>
      <c r="C838" s="1"/>
      <c r="D838" s="1"/>
      <c r="E838" s="1"/>
      <c r="F838" s="1"/>
      <c r="G838" s="1"/>
      <c r="H838" s="1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" customHeight="1" x14ac:dyDescent="0.2">
      <c r="A839" s="1"/>
      <c r="B839" s="1"/>
      <c r="C839" s="1"/>
      <c r="D839" s="1"/>
      <c r="E839" s="1"/>
      <c r="F839" s="1"/>
      <c r="G839" s="1"/>
      <c r="H839" s="1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" customHeight="1" x14ac:dyDescent="0.2">
      <c r="A840" s="1"/>
      <c r="B840" s="1"/>
      <c r="C840" s="1"/>
      <c r="D840" s="1"/>
      <c r="E840" s="1"/>
      <c r="F840" s="1"/>
      <c r="G840" s="1"/>
      <c r="H840" s="1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" customHeight="1" x14ac:dyDescent="0.2">
      <c r="A841" s="1"/>
      <c r="B841" s="1"/>
      <c r="C841" s="1"/>
      <c r="D841" s="1"/>
      <c r="E841" s="1"/>
      <c r="F841" s="1"/>
      <c r="G841" s="1"/>
      <c r="H841" s="1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" customHeight="1" x14ac:dyDescent="0.2">
      <c r="A842" s="1"/>
      <c r="B842" s="1"/>
      <c r="C842" s="1"/>
      <c r="D842" s="1"/>
      <c r="E842" s="1"/>
      <c r="F842" s="1"/>
      <c r="G842" s="1"/>
      <c r="H842" s="1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" customHeight="1" x14ac:dyDescent="0.2">
      <c r="A843" s="1"/>
      <c r="B843" s="1"/>
      <c r="C843" s="1"/>
      <c r="D843" s="1"/>
      <c r="E843" s="1"/>
      <c r="F843" s="1"/>
      <c r="G843" s="1"/>
      <c r="H843" s="1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" customHeight="1" x14ac:dyDescent="0.2">
      <c r="A844" s="1"/>
      <c r="B844" s="1"/>
      <c r="C844" s="1"/>
      <c r="D844" s="1"/>
      <c r="E844" s="1"/>
      <c r="F844" s="1"/>
      <c r="G844" s="1"/>
      <c r="H844" s="1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" customHeight="1" x14ac:dyDescent="0.2">
      <c r="A845" s="1"/>
      <c r="B845" s="1"/>
      <c r="C845" s="1"/>
      <c r="D845" s="1"/>
      <c r="E845" s="1"/>
      <c r="F845" s="1"/>
      <c r="G845" s="1"/>
      <c r="H845" s="1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" customHeight="1" x14ac:dyDescent="0.2">
      <c r="A846" s="1"/>
      <c r="B846" s="1"/>
      <c r="C846" s="1"/>
      <c r="D846" s="1"/>
      <c r="E846" s="1"/>
      <c r="F846" s="1"/>
      <c r="G846" s="1"/>
      <c r="H846" s="1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" customHeight="1" x14ac:dyDescent="0.2">
      <c r="A847" s="1"/>
      <c r="B847" s="1"/>
      <c r="C847" s="1"/>
      <c r="D847" s="1"/>
      <c r="E847" s="1"/>
      <c r="F847" s="1"/>
      <c r="G847" s="1"/>
      <c r="H847" s="1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" customHeight="1" x14ac:dyDescent="0.2">
      <c r="A848" s="1"/>
      <c r="B848" s="1"/>
      <c r="C848" s="1"/>
      <c r="D848" s="1"/>
      <c r="E848" s="1"/>
      <c r="F848" s="1"/>
      <c r="G848" s="1"/>
      <c r="H848" s="1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" customHeight="1" x14ac:dyDescent="0.2">
      <c r="A849" s="1"/>
      <c r="B849" s="1"/>
      <c r="C849" s="1"/>
      <c r="D849" s="1"/>
      <c r="E849" s="1"/>
      <c r="F849" s="1"/>
      <c r="G849" s="1"/>
      <c r="H849" s="1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" customHeight="1" x14ac:dyDescent="0.2">
      <c r="A850" s="1"/>
      <c r="B850" s="1"/>
      <c r="C850" s="1"/>
      <c r="D850" s="1"/>
      <c r="E850" s="1"/>
      <c r="F850" s="1"/>
      <c r="G850" s="1"/>
      <c r="H850" s="1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" customHeight="1" x14ac:dyDescent="0.2">
      <c r="A851" s="1"/>
      <c r="B851" s="1"/>
      <c r="C851" s="1"/>
      <c r="D851" s="1"/>
      <c r="E851" s="1"/>
      <c r="F851" s="1"/>
      <c r="G851" s="1"/>
      <c r="H851" s="1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" customHeight="1" x14ac:dyDescent="0.2">
      <c r="A852" s="1"/>
      <c r="B852" s="1"/>
      <c r="C852" s="1"/>
      <c r="D852" s="1"/>
      <c r="E852" s="1"/>
      <c r="F852" s="1"/>
      <c r="G852" s="1"/>
      <c r="H852" s="1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" customHeight="1" x14ac:dyDescent="0.2">
      <c r="A853" s="1"/>
      <c r="B853" s="1"/>
      <c r="C853" s="1"/>
      <c r="D853" s="1"/>
      <c r="E853" s="1"/>
      <c r="F853" s="1"/>
      <c r="G853" s="1"/>
      <c r="H853" s="1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" customHeight="1" x14ac:dyDescent="0.2">
      <c r="A854" s="1"/>
      <c r="B854" s="1"/>
      <c r="C854" s="1"/>
      <c r="D854" s="1"/>
      <c r="E854" s="1"/>
      <c r="F854" s="1"/>
      <c r="G854" s="1"/>
      <c r="H854" s="1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" customHeight="1" x14ac:dyDescent="0.2">
      <c r="A855" s="1"/>
      <c r="B855" s="1"/>
      <c r="C855" s="1"/>
      <c r="D855" s="1"/>
      <c r="E855" s="1"/>
      <c r="F855" s="1"/>
      <c r="G855" s="1"/>
      <c r="H855" s="1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" customHeight="1" x14ac:dyDescent="0.2">
      <c r="A856" s="1"/>
      <c r="B856" s="1"/>
      <c r="C856" s="1"/>
      <c r="D856" s="1"/>
      <c r="E856" s="1"/>
      <c r="F856" s="1"/>
      <c r="G856" s="1"/>
      <c r="H856" s="1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" customHeight="1" x14ac:dyDescent="0.2">
      <c r="A857" s="1"/>
      <c r="B857" s="1"/>
      <c r="C857" s="1"/>
      <c r="D857" s="1"/>
      <c r="E857" s="1"/>
      <c r="F857" s="1"/>
      <c r="G857" s="1"/>
      <c r="H857" s="1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" customHeight="1" x14ac:dyDescent="0.2">
      <c r="A858" s="1"/>
      <c r="B858" s="1"/>
      <c r="C858" s="1"/>
      <c r="D858" s="1"/>
      <c r="E858" s="1"/>
      <c r="F858" s="1"/>
      <c r="G858" s="1"/>
      <c r="H858" s="1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" customHeight="1" x14ac:dyDescent="0.2">
      <c r="A859" s="1"/>
      <c r="B859" s="1"/>
      <c r="C859" s="1"/>
      <c r="D859" s="1"/>
      <c r="E859" s="1"/>
      <c r="F859" s="1"/>
      <c r="G859" s="1"/>
      <c r="H859" s="1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" customHeight="1" x14ac:dyDescent="0.2">
      <c r="A860" s="1"/>
      <c r="B860" s="1"/>
      <c r="C860" s="1"/>
      <c r="D860" s="1"/>
      <c r="E860" s="1"/>
      <c r="F860" s="1"/>
      <c r="G860" s="1"/>
      <c r="H860" s="1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" customHeight="1" x14ac:dyDescent="0.2">
      <c r="A861" s="1"/>
      <c r="B861" s="1"/>
      <c r="C861" s="1"/>
      <c r="D861" s="1"/>
      <c r="E861" s="1"/>
      <c r="F861" s="1"/>
      <c r="G861" s="1"/>
      <c r="H861" s="1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" customHeight="1" x14ac:dyDescent="0.2">
      <c r="A862" s="1"/>
      <c r="B862" s="1"/>
      <c r="C862" s="1"/>
      <c r="D862" s="1"/>
      <c r="E862" s="1"/>
      <c r="F862" s="1"/>
      <c r="G862" s="1"/>
      <c r="H862" s="1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" customHeight="1" x14ac:dyDescent="0.2">
      <c r="A863" s="1"/>
      <c r="B863" s="1"/>
      <c r="C863" s="1"/>
      <c r="D863" s="1"/>
      <c r="E863" s="1"/>
      <c r="F863" s="1"/>
      <c r="G863" s="1"/>
      <c r="H863" s="1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" customHeight="1" x14ac:dyDescent="0.2">
      <c r="A864" s="1"/>
      <c r="B864" s="1"/>
      <c r="C864" s="1"/>
      <c r="D864" s="1"/>
      <c r="E864" s="1"/>
      <c r="F864" s="1"/>
      <c r="G864" s="1"/>
      <c r="H864" s="1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" customHeight="1" x14ac:dyDescent="0.2">
      <c r="A865" s="1"/>
      <c r="B865" s="1"/>
      <c r="C865" s="1"/>
      <c r="D865" s="1"/>
      <c r="E865" s="1"/>
      <c r="F865" s="1"/>
      <c r="G865" s="1"/>
      <c r="H865" s="1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" customHeight="1" x14ac:dyDescent="0.2">
      <c r="A866" s="1"/>
      <c r="B866" s="1"/>
      <c r="C866" s="1"/>
      <c r="D866" s="1"/>
      <c r="E866" s="1"/>
      <c r="F866" s="1"/>
      <c r="G866" s="1"/>
      <c r="H866" s="1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" customHeight="1" x14ac:dyDescent="0.2">
      <c r="A867" s="1"/>
      <c r="B867" s="1"/>
      <c r="C867" s="1"/>
      <c r="D867" s="1"/>
      <c r="E867" s="1"/>
      <c r="F867" s="1"/>
      <c r="G867" s="1"/>
      <c r="H867" s="1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" customHeight="1" x14ac:dyDescent="0.2">
      <c r="A868" s="1"/>
      <c r="B868" s="1"/>
      <c r="C868" s="1"/>
      <c r="D868" s="1"/>
      <c r="E868" s="1"/>
      <c r="F868" s="1"/>
      <c r="G868" s="1"/>
      <c r="H868" s="1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" customHeight="1" x14ac:dyDescent="0.2">
      <c r="A869" s="1"/>
      <c r="B869" s="1"/>
      <c r="C869" s="1"/>
      <c r="D869" s="1"/>
      <c r="E869" s="1"/>
      <c r="F869" s="1"/>
      <c r="G869" s="1"/>
      <c r="H869" s="1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" customHeight="1" x14ac:dyDescent="0.2">
      <c r="A870" s="1"/>
      <c r="B870" s="1"/>
      <c r="C870" s="1"/>
      <c r="D870" s="1"/>
      <c r="E870" s="1"/>
      <c r="F870" s="1"/>
      <c r="G870" s="1"/>
      <c r="H870" s="1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" customHeight="1" x14ac:dyDescent="0.2">
      <c r="A871" s="1"/>
      <c r="B871" s="1"/>
      <c r="C871" s="1"/>
      <c r="D871" s="1"/>
      <c r="E871" s="1"/>
      <c r="F871" s="1"/>
      <c r="G871" s="1"/>
      <c r="H871" s="1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" customHeight="1" x14ac:dyDescent="0.2">
      <c r="A872" s="1"/>
      <c r="B872" s="1"/>
      <c r="C872" s="1"/>
      <c r="D872" s="1"/>
      <c r="E872" s="1"/>
      <c r="F872" s="1"/>
      <c r="G872" s="1"/>
      <c r="H872" s="1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" customHeight="1" x14ac:dyDescent="0.2">
      <c r="A873" s="1"/>
      <c r="B873" s="1"/>
      <c r="C873" s="1"/>
      <c r="D873" s="1"/>
      <c r="E873" s="1"/>
      <c r="F873" s="1"/>
      <c r="G873" s="1"/>
      <c r="H873" s="1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" customHeight="1" x14ac:dyDescent="0.2">
      <c r="A874" s="1"/>
      <c r="B874" s="1"/>
      <c r="C874" s="1"/>
      <c r="D874" s="1"/>
      <c r="E874" s="1"/>
      <c r="F874" s="1"/>
      <c r="G874" s="1"/>
      <c r="H874" s="1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" customHeight="1" x14ac:dyDescent="0.2">
      <c r="A875" s="1"/>
      <c r="B875" s="1"/>
      <c r="C875" s="1"/>
      <c r="D875" s="1"/>
      <c r="E875" s="1"/>
      <c r="F875" s="1"/>
      <c r="G875" s="1"/>
      <c r="H875" s="1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" customHeight="1" x14ac:dyDescent="0.2">
      <c r="A876" s="1"/>
      <c r="B876" s="1"/>
      <c r="C876" s="1"/>
      <c r="D876" s="1"/>
      <c r="E876" s="1"/>
      <c r="F876" s="1"/>
      <c r="G876" s="1"/>
      <c r="H876" s="1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" customHeight="1" x14ac:dyDescent="0.2">
      <c r="A877" s="1"/>
      <c r="B877" s="1"/>
      <c r="C877" s="1"/>
      <c r="D877" s="1"/>
      <c r="E877" s="1"/>
      <c r="F877" s="1"/>
      <c r="G877" s="1"/>
      <c r="H877" s="1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" customHeight="1" x14ac:dyDescent="0.2">
      <c r="A878" s="1"/>
      <c r="B878" s="1"/>
      <c r="C878" s="1"/>
      <c r="D878" s="1"/>
      <c r="E878" s="1"/>
      <c r="F878" s="1"/>
      <c r="G878" s="1"/>
      <c r="H878" s="1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" customHeight="1" x14ac:dyDescent="0.2">
      <c r="A879" s="1"/>
      <c r="B879" s="1"/>
      <c r="C879" s="1"/>
      <c r="D879" s="1"/>
      <c r="E879" s="1"/>
      <c r="F879" s="1"/>
      <c r="G879" s="1"/>
      <c r="H879" s="1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" customHeight="1" x14ac:dyDescent="0.2">
      <c r="A880" s="1"/>
      <c r="B880" s="1"/>
      <c r="C880" s="1"/>
      <c r="D880" s="1"/>
      <c r="E880" s="1"/>
      <c r="F880" s="1"/>
      <c r="G880" s="1"/>
      <c r="H880" s="1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" customHeight="1" x14ac:dyDescent="0.2">
      <c r="A881" s="1"/>
      <c r="B881" s="1"/>
      <c r="C881" s="1"/>
      <c r="D881" s="1"/>
      <c r="E881" s="1"/>
      <c r="F881" s="1"/>
      <c r="G881" s="1"/>
      <c r="H881" s="1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" customHeight="1" x14ac:dyDescent="0.2">
      <c r="A882" s="1"/>
      <c r="B882" s="1"/>
      <c r="C882" s="1"/>
      <c r="D882" s="1"/>
      <c r="E882" s="1"/>
      <c r="F882" s="1"/>
      <c r="G882" s="1"/>
      <c r="H882" s="1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" customHeight="1" x14ac:dyDescent="0.2">
      <c r="A883" s="1"/>
      <c r="B883" s="1"/>
      <c r="C883" s="1"/>
      <c r="D883" s="1"/>
      <c r="E883" s="1"/>
      <c r="F883" s="1"/>
      <c r="G883" s="1"/>
      <c r="H883" s="1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" customHeight="1" x14ac:dyDescent="0.2">
      <c r="A884" s="1"/>
      <c r="B884" s="1"/>
      <c r="C884" s="1"/>
      <c r="D884" s="1"/>
      <c r="E884" s="1"/>
      <c r="F884" s="1"/>
      <c r="G884" s="1"/>
      <c r="H884" s="1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" customHeight="1" x14ac:dyDescent="0.2">
      <c r="A885" s="1"/>
      <c r="B885" s="1"/>
      <c r="C885" s="1"/>
      <c r="D885" s="1"/>
      <c r="E885" s="1"/>
      <c r="F885" s="1"/>
      <c r="G885" s="1"/>
      <c r="H885" s="1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" customHeight="1" x14ac:dyDescent="0.2">
      <c r="A886" s="1"/>
      <c r="B886" s="1"/>
      <c r="C886" s="1"/>
      <c r="D886" s="1"/>
      <c r="E886" s="1"/>
      <c r="F886" s="1"/>
      <c r="G886" s="1"/>
      <c r="H886" s="1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" customHeight="1" x14ac:dyDescent="0.2">
      <c r="A887" s="1"/>
      <c r="B887" s="1"/>
      <c r="C887" s="1"/>
      <c r="D887" s="1"/>
      <c r="E887" s="1"/>
      <c r="F887" s="1"/>
      <c r="G887" s="1"/>
      <c r="H887" s="1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" customHeight="1" x14ac:dyDescent="0.2">
      <c r="A888" s="1"/>
      <c r="B888" s="1"/>
      <c r="C888" s="1"/>
      <c r="D888" s="1"/>
      <c r="E888" s="1"/>
      <c r="F888" s="1"/>
      <c r="G888" s="1"/>
      <c r="H888" s="1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" customHeight="1" x14ac:dyDescent="0.2">
      <c r="A889" s="1"/>
      <c r="B889" s="1"/>
      <c r="C889" s="1"/>
      <c r="D889" s="1"/>
      <c r="E889" s="1"/>
      <c r="F889" s="1"/>
      <c r="G889" s="1"/>
      <c r="H889" s="1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" customHeight="1" x14ac:dyDescent="0.2">
      <c r="A890" s="1"/>
      <c r="B890" s="1"/>
      <c r="C890" s="1"/>
      <c r="D890" s="1"/>
      <c r="E890" s="1"/>
      <c r="F890" s="1"/>
      <c r="G890" s="1"/>
      <c r="H890" s="1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" customHeight="1" x14ac:dyDescent="0.2">
      <c r="A891" s="1"/>
      <c r="B891" s="1"/>
      <c r="C891" s="1"/>
      <c r="D891" s="1"/>
      <c r="E891" s="1"/>
      <c r="F891" s="1"/>
      <c r="G891" s="1"/>
      <c r="H891" s="1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" customHeight="1" x14ac:dyDescent="0.2">
      <c r="A892" s="1"/>
      <c r="B892" s="1"/>
      <c r="C892" s="1"/>
      <c r="D892" s="1"/>
      <c r="E892" s="1"/>
      <c r="F892" s="1"/>
      <c r="G892" s="1"/>
      <c r="H892" s="1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" customHeight="1" x14ac:dyDescent="0.2">
      <c r="A893" s="1"/>
      <c r="B893" s="1"/>
      <c r="C893" s="1"/>
      <c r="D893" s="1"/>
      <c r="E893" s="1"/>
      <c r="F893" s="1"/>
      <c r="G893" s="1"/>
      <c r="H893" s="1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" customHeight="1" x14ac:dyDescent="0.2">
      <c r="A894" s="1"/>
      <c r="B894" s="1"/>
      <c r="C894" s="1"/>
      <c r="D894" s="1"/>
      <c r="E894" s="1"/>
      <c r="F894" s="1"/>
      <c r="G894" s="1"/>
      <c r="H894" s="1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" customHeight="1" x14ac:dyDescent="0.2">
      <c r="A895" s="1"/>
      <c r="B895" s="1"/>
      <c r="C895" s="1"/>
      <c r="D895" s="1"/>
      <c r="E895" s="1"/>
      <c r="F895" s="1"/>
      <c r="G895" s="1"/>
      <c r="H895" s="1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" customHeight="1" x14ac:dyDescent="0.2">
      <c r="A896" s="1"/>
      <c r="B896" s="1"/>
      <c r="C896" s="1"/>
      <c r="D896" s="1"/>
      <c r="E896" s="1"/>
      <c r="F896" s="1"/>
      <c r="G896" s="1"/>
      <c r="H896" s="1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" customHeight="1" x14ac:dyDescent="0.2">
      <c r="A897" s="1"/>
      <c r="B897" s="1"/>
      <c r="C897" s="1"/>
      <c r="D897" s="1"/>
      <c r="E897" s="1"/>
      <c r="F897" s="1"/>
      <c r="G897" s="1"/>
      <c r="H897" s="1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" customHeight="1" x14ac:dyDescent="0.2">
      <c r="A898" s="1"/>
      <c r="B898" s="1"/>
      <c r="C898" s="1"/>
      <c r="D898" s="1"/>
      <c r="E898" s="1"/>
      <c r="F898" s="1"/>
      <c r="G898" s="1"/>
      <c r="H898" s="1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" customHeight="1" x14ac:dyDescent="0.2">
      <c r="A899" s="1"/>
      <c r="B899" s="1"/>
      <c r="C899" s="1"/>
      <c r="D899" s="1"/>
      <c r="E899" s="1"/>
      <c r="F899" s="1"/>
      <c r="G899" s="1"/>
      <c r="H899" s="1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" customHeight="1" x14ac:dyDescent="0.2">
      <c r="A900" s="1"/>
      <c r="B900" s="1"/>
      <c r="C900" s="1"/>
      <c r="D900" s="1"/>
      <c r="E900" s="1"/>
      <c r="F900" s="1"/>
      <c r="G900" s="1"/>
      <c r="H900" s="1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" customHeight="1" x14ac:dyDescent="0.2">
      <c r="A901" s="1"/>
      <c r="B901" s="1"/>
      <c r="C901" s="1"/>
      <c r="D901" s="1"/>
      <c r="E901" s="1"/>
      <c r="F901" s="1"/>
      <c r="G901" s="1"/>
      <c r="H901" s="1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" customHeight="1" x14ac:dyDescent="0.2">
      <c r="A902" s="1"/>
      <c r="B902" s="1"/>
      <c r="C902" s="1"/>
      <c r="D902" s="1"/>
      <c r="E902" s="1"/>
      <c r="F902" s="1"/>
      <c r="G902" s="1"/>
      <c r="H902" s="1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" customHeight="1" x14ac:dyDescent="0.2">
      <c r="A903" s="1"/>
      <c r="B903" s="1"/>
      <c r="C903" s="1"/>
      <c r="D903" s="1"/>
      <c r="E903" s="1"/>
      <c r="F903" s="1"/>
      <c r="G903" s="1"/>
      <c r="H903" s="1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" customHeight="1" x14ac:dyDescent="0.2">
      <c r="A904" s="1"/>
      <c r="B904" s="1"/>
      <c r="C904" s="1"/>
      <c r="D904" s="1"/>
      <c r="E904" s="1"/>
      <c r="F904" s="1"/>
      <c r="G904" s="1"/>
      <c r="H904" s="1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" customHeight="1" x14ac:dyDescent="0.2">
      <c r="A905" s="1"/>
      <c r="B905" s="1"/>
      <c r="C905" s="1"/>
      <c r="D905" s="1"/>
      <c r="E905" s="1"/>
      <c r="F905" s="1"/>
      <c r="G905" s="1"/>
      <c r="H905" s="1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" customHeight="1" x14ac:dyDescent="0.2">
      <c r="A906" s="1"/>
      <c r="B906" s="1"/>
      <c r="C906" s="1"/>
      <c r="D906" s="1"/>
      <c r="E906" s="1"/>
      <c r="F906" s="1"/>
      <c r="G906" s="1"/>
      <c r="H906" s="1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" customHeight="1" x14ac:dyDescent="0.2">
      <c r="A907" s="1"/>
      <c r="B907" s="1"/>
      <c r="C907" s="1"/>
      <c r="D907" s="1"/>
      <c r="E907" s="1"/>
      <c r="F907" s="1"/>
      <c r="G907" s="1"/>
      <c r="H907" s="1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" customHeight="1" x14ac:dyDescent="0.2">
      <c r="A908" s="1"/>
      <c r="B908" s="1"/>
      <c r="C908" s="1"/>
      <c r="D908" s="1"/>
      <c r="E908" s="1"/>
      <c r="F908" s="1"/>
      <c r="G908" s="1"/>
      <c r="H908" s="1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" customHeight="1" x14ac:dyDescent="0.2">
      <c r="A909" s="1"/>
      <c r="B909" s="1"/>
      <c r="C909" s="1"/>
      <c r="D909" s="1"/>
      <c r="E909" s="1"/>
      <c r="F909" s="1"/>
      <c r="G909" s="1"/>
      <c r="H909" s="1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" customHeight="1" x14ac:dyDescent="0.2">
      <c r="A910" s="1"/>
      <c r="B910" s="1"/>
      <c r="C910" s="1"/>
      <c r="D910" s="1"/>
      <c r="E910" s="1"/>
      <c r="F910" s="1"/>
      <c r="G910" s="1"/>
      <c r="H910" s="1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" customHeight="1" x14ac:dyDescent="0.2">
      <c r="A911" s="1"/>
      <c r="B911" s="1"/>
      <c r="C911" s="1"/>
      <c r="D911" s="1"/>
      <c r="E911" s="1"/>
      <c r="F911" s="1"/>
      <c r="G911" s="1"/>
      <c r="H911" s="1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" customHeight="1" x14ac:dyDescent="0.2">
      <c r="A912" s="1"/>
      <c r="B912" s="1"/>
      <c r="C912" s="1"/>
      <c r="D912" s="1"/>
      <c r="E912" s="1"/>
      <c r="F912" s="1"/>
      <c r="G912" s="1"/>
      <c r="H912" s="1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" customHeight="1" x14ac:dyDescent="0.2">
      <c r="A913" s="1"/>
      <c r="B913" s="1"/>
      <c r="C913" s="1"/>
      <c r="D913" s="1"/>
      <c r="E913" s="1"/>
      <c r="F913" s="1"/>
      <c r="G913" s="1"/>
      <c r="H913" s="1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" customHeight="1" x14ac:dyDescent="0.2">
      <c r="A914" s="1"/>
      <c r="B914" s="1"/>
      <c r="C914" s="1"/>
      <c r="D914" s="1"/>
      <c r="E914" s="1"/>
      <c r="F914" s="1"/>
      <c r="G914" s="1"/>
      <c r="H914" s="1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" customHeight="1" x14ac:dyDescent="0.2">
      <c r="A915" s="1"/>
      <c r="B915" s="1"/>
      <c r="C915" s="1"/>
      <c r="D915" s="1"/>
      <c r="E915" s="1"/>
      <c r="F915" s="1"/>
      <c r="G915" s="1"/>
      <c r="H915" s="1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" customHeight="1" x14ac:dyDescent="0.2">
      <c r="A916" s="1"/>
      <c r="B916" s="1"/>
      <c r="C916" s="1"/>
      <c r="D916" s="1"/>
      <c r="E916" s="1"/>
      <c r="F916" s="1"/>
      <c r="G916" s="1"/>
      <c r="H916" s="1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" customHeight="1" x14ac:dyDescent="0.2">
      <c r="A917" s="1"/>
      <c r="B917" s="1"/>
      <c r="C917" s="1"/>
      <c r="D917" s="1"/>
      <c r="E917" s="1"/>
      <c r="F917" s="1"/>
      <c r="G917" s="1"/>
      <c r="H917" s="1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" customHeight="1" x14ac:dyDescent="0.2">
      <c r="A918" s="1"/>
      <c r="B918" s="1"/>
      <c r="C918" s="1"/>
      <c r="D918" s="1"/>
      <c r="E918" s="1"/>
      <c r="F918" s="1"/>
      <c r="G918" s="1"/>
      <c r="H918" s="1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" customHeight="1" x14ac:dyDescent="0.2">
      <c r="A919" s="1"/>
      <c r="B919" s="1"/>
      <c r="C919" s="1"/>
      <c r="D919" s="1"/>
      <c r="E919" s="1"/>
      <c r="F919" s="1"/>
      <c r="G919" s="1"/>
      <c r="H919" s="1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" customHeight="1" x14ac:dyDescent="0.2">
      <c r="A920" s="1"/>
      <c r="B920" s="1"/>
      <c r="C920" s="1"/>
      <c r="D920" s="1"/>
      <c r="E920" s="1"/>
      <c r="F920" s="1"/>
      <c r="G920" s="1"/>
      <c r="H920" s="1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" customHeight="1" x14ac:dyDescent="0.2">
      <c r="A921" s="1"/>
      <c r="B921" s="1"/>
      <c r="C921" s="1"/>
      <c r="D921" s="1"/>
      <c r="E921" s="1"/>
      <c r="F921" s="1"/>
      <c r="G921" s="1"/>
      <c r="H921" s="1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" customHeight="1" x14ac:dyDescent="0.2">
      <c r="A922" s="1"/>
      <c r="B922" s="1"/>
      <c r="C922" s="1"/>
      <c r="D922" s="1"/>
      <c r="E922" s="1"/>
      <c r="F922" s="1"/>
      <c r="G922" s="1"/>
      <c r="H922" s="1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" customHeight="1" x14ac:dyDescent="0.2">
      <c r="A923" s="1"/>
      <c r="B923" s="1"/>
      <c r="C923" s="1"/>
      <c r="D923" s="1"/>
      <c r="E923" s="1"/>
      <c r="F923" s="1"/>
      <c r="G923" s="1"/>
      <c r="H923" s="1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" customHeight="1" x14ac:dyDescent="0.2">
      <c r="A924" s="1"/>
      <c r="B924" s="1"/>
      <c r="C924" s="1"/>
      <c r="D924" s="1"/>
      <c r="E924" s="1"/>
      <c r="F924" s="1"/>
      <c r="G924" s="1"/>
      <c r="H924" s="1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" customHeight="1" x14ac:dyDescent="0.2">
      <c r="A925" s="1"/>
      <c r="B925" s="1"/>
      <c r="C925" s="1"/>
      <c r="D925" s="1"/>
      <c r="E925" s="1"/>
      <c r="F925" s="1"/>
      <c r="G925" s="1"/>
      <c r="H925" s="1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" customHeight="1" x14ac:dyDescent="0.2">
      <c r="A926" s="1"/>
      <c r="B926" s="1"/>
      <c r="C926" s="1"/>
      <c r="D926" s="1"/>
      <c r="E926" s="1"/>
      <c r="F926" s="1"/>
      <c r="G926" s="1"/>
      <c r="H926" s="1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" customHeight="1" x14ac:dyDescent="0.2">
      <c r="A927" s="1"/>
      <c r="B927" s="1"/>
      <c r="C927" s="1"/>
      <c r="D927" s="1"/>
      <c r="E927" s="1"/>
      <c r="F927" s="1"/>
      <c r="G927" s="1"/>
      <c r="H927" s="1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" customHeight="1" x14ac:dyDescent="0.2">
      <c r="A928" s="1"/>
      <c r="B928" s="1"/>
      <c r="C928" s="1"/>
      <c r="D928" s="1"/>
      <c r="E928" s="1"/>
      <c r="F928" s="1"/>
      <c r="G928" s="1"/>
      <c r="H928" s="1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" customHeight="1" x14ac:dyDescent="0.2">
      <c r="A929" s="1"/>
      <c r="B929" s="1"/>
      <c r="C929" s="1"/>
      <c r="D929" s="1"/>
      <c r="E929" s="1"/>
      <c r="F929" s="1"/>
      <c r="G929" s="1"/>
      <c r="H929" s="1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" customHeight="1" x14ac:dyDescent="0.2">
      <c r="A930" s="1"/>
      <c r="B930" s="1"/>
      <c r="C930" s="1"/>
      <c r="D930" s="1"/>
      <c r="E930" s="1"/>
      <c r="F930" s="1"/>
      <c r="G930" s="1"/>
      <c r="H930" s="1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" customHeight="1" x14ac:dyDescent="0.2">
      <c r="A931" s="1"/>
      <c r="B931" s="1"/>
      <c r="C931" s="1"/>
      <c r="D931" s="1"/>
      <c r="E931" s="1"/>
      <c r="F931" s="1"/>
      <c r="G931" s="1"/>
      <c r="H931" s="1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" customHeight="1" x14ac:dyDescent="0.2">
      <c r="A932" s="1"/>
      <c r="B932" s="1"/>
      <c r="C932" s="1"/>
      <c r="D932" s="1"/>
      <c r="E932" s="1"/>
      <c r="F932" s="1"/>
      <c r="G932" s="1"/>
      <c r="H932" s="1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" customHeight="1" x14ac:dyDescent="0.2">
      <c r="A933" s="1"/>
      <c r="B933" s="1"/>
      <c r="C933" s="1"/>
      <c r="D933" s="1"/>
      <c r="E933" s="1"/>
      <c r="F933" s="1"/>
      <c r="G933" s="1"/>
      <c r="H933" s="1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" customHeight="1" x14ac:dyDescent="0.2">
      <c r="A934" s="1"/>
      <c r="B934" s="1"/>
      <c r="C934" s="1"/>
      <c r="D934" s="1"/>
      <c r="E934" s="1"/>
      <c r="F934" s="1"/>
      <c r="G934" s="1"/>
      <c r="H934" s="1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" customHeight="1" x14ac:dyDescent="0.2">
      <c r="A935" s="1"/>
      <c r="B935" s="1"/>
      <c r="C935" s="1"/>
      <c r="D935" s="1"/>
      <c r="E935" s="1"/>
      <c r="F935" s="1"/>
      <c r="G935" s="1"/>
      <c r="H935" s="1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" customHeight="1" x14ac:dyDescent="0.2">
      <c r="A936" s="1"/>
      <c r="B936" s="1"/>
      <c r="C936" s="1"/>
      <c r="D936" s="1"/>
      <c r="E936" s="1"/>
      <c r="F936" s="1"/>
      <c r="G936" s="1"/>
      <c r="H936" s="1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" customHeight="1" x14ac:dyDescent="0.2">
      <c r="A937" s="1"/>
      <c r="B937" s="1"/>
      <c r="C937" s="1"/>
      <c r="D937" s="1"/>
      <c r="E937" s="1"/>
      <c r="F937" s="1"/>
      <c r="G937" s="1"/>
      <c r="H937" s="1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" customHeight="1" x14ac:dyDescent="0.2">
      <c r="A938" s="1"/>
      <c r="B938" s="1"/>
      <c r="C938" s="1"/>
      <c r="D938" s="1"/>
      <c r="E938" s="1"/>
      <c r="F938" s="1"/>
      <c r="G938" s="1"/>
      <c r="H938" s="1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" customHeight="1" x14ac:dyDescent="0.2">
      <c r="A939" s="1"/>
      <c r="B939" s="1"/>
      <c r="C939" s="1"/>
      <c r="D939" s="1"/>
      <c r="E939" s="1"/>
      <c r="F939" s="1"/>
      <c r="G939" s="1"/>
      <c r="H939" s="1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" customHeight="1" x14ac:dyDescent="0.2">
      <c r="A940" s="1"/>
      <c r="B940" s="1"/>
      <c r="C940" s="1"/>
      <c r="D940" s="1"/>
      <c r="E940" s="1"/>
      <c r="F940" s="1"/>
      <c r="G940" s="1"/>
      <c r="H940" s="1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" customHeight="1" x14ac:dyDescent="0.2">
      <c r="A941" s="1"/>
      <c r="B941" s="1"/>
      <c r="C941" s="1"/>
      <c r="D941" s="1"/>
      <c r="E941" s="1"/>
      <c r="F941" s="1"/>
      <c r="G941" s="1"/>
      <c r="H941" s="1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" customHeight="1" x14ac:dyDescent="0.2">
      <c r="A942" s="1"/>
      <c r="B942" s="1"/>
      <c r="C942" s="1"/>
      <c r="D942" s="1"/>
      <c r="E942" s="1"/>
      <c r="F942" s="1"/>
      <c r="G942" s="1"/>
      <c r="H942" s="1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" customHeight="1" x14ac:dyDescent="0.2">
      <c r="A943" s="1"/>
      <c r="B943" s="1"/>
      <c r="C943" s="1"/>
      <c r="D943" s="1"/>
      <c r="E943" s="1"/>
      <c r="F943" s="1"/>
      <c r="G943" s="1"/>
      <c r="H943" s="1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" customHeight="1" x14ac:dyDescent="0.2">
      <c r="A944" s="1"/>
      <c r="B944" s="1"/>
      <c r="C944" s="1"/>
      <c r="D944" s="1"/>
      <c r="E944" s="1"/>
      <c r="F944" s="1"/>
      <c r="G944" s="1"/>
      <c r="H944" s="1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" customHeight="1" x14ac:dyDescent="0.2">
      <c r="A945" s="1"/>
      <c r="B945" s="1"/>
      <c r="C945" s="1"/>
      <c r="D945" s="1"/>
      <c r="E945" s="1"/>
      <c r="F945" s="1"/>
      <c r="G945" s="1"/>
      <c r="H945" s="1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" customHeight="1" x14ac:dyDescent="0.2">
      <c r="A946" s="1"/>
      <c r="B946" s="1"/>
      <c r="C946" s="1"/>
      <c r="D946" s="1"/>
      <c r="E946" s="1"/>
      <c r="F946" s="1"/>
      <c r="G946" s="1"/>
      <c r="H946" s="1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" customHeight="1" x14ac:dyDescent="0.2">
      <c r="A947" s="1"/>
      <c r="B947" s="1"/>
      <c r="C947" s="1"/>
      <c r="D947" s="1"/>
      <c r="E947" s="1"/>
      <c r="F947" s="1"/>
      <c r="G947" s="1"/>
      <c r="H947" s="1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" customHeight="1" x14ac:dyDescent="0.2">
      <c r="A948" s="1"/>
      <c r="B948" s="1"/>
      <c r="C948" s="1"/>
      <c r="D948" s="1"/>
      <c r="E948" s="1"/>
      <c r="F948" s="1"/>
      <c r="G948" s="1"/>
      <c r="H948" s="1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" customHeight="1" x14ac:dyDescent="0.2">
      <c r="A949" s="1"/>
      <c r="B949" s="1"/>
      <c r="C949" s="1"/>
      <c r="D949" s="1"/>
      <c r="E949" s="1"/>
      <c r="F949" s="1"/>
      <c r="G949" s="1"/>
      <c r="H949" s="1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" customHeight="1" x14ac:dyDescent="0.2">
      <c r="A950" s="1"/>
      <c r="B950" s="1"/>
      <c r="C950" s="1"/>
      <c r="D950" s="1"/>
      <c r="E950" s="1"/>
      <c r="F950" s="1"/>
      <c r="G950" s="1"/>
      <c r="H950" s="1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" customHeight="1" x14ac:dyDescent="0.2">
      <c r="A951" s="1"/>
      <c r="B951" s="1"/>
      <c r="C951" s="1"/>
      <c r="D951" s="1"/>
      <c r="E951" s="1"/>
      <c r="F951" s="1"/>
      <c r="G951" s="1"/>
      <c r="H951" s="1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" customHeight="1" x14ac:dyDescent="0.2">
      <c r="A952" s="1"/>
      <c r="B952" s="1"/>
      <c r="C952" s="1"/>
      <c r="D952" s="1"/>
      <c r="E952" s="1"/>
      <c r="F952" s="1"/>
      <c r="G952" s="1"/>
      <c r="H952" s="1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" customHeight="1" x14ac:dyDescent="0.2">
      <c r="A953" s="1"/>
      <c r="B953" s="1"/>
      <c r="C953" s="1"/>
      <c r="D953" s="1"/>
      <c r="E953" s="1"/>
      <c r="F953" s="1"/>
      <c r="G953" s="1"/>
      <c r="H953" s="1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" customHeight="1" x14ac:dyDescent="0.2">
      <c r="A954" s="1"/>
      <c r="B954" s="1"/>
      <c r="C954" s="1"/>
      <c r="D954" s="1"/>
      <c r="E954" s="1"/>
      <c r="F954" s="1"/>
      <c r="G954" s="1"/>
      <c r="H954" s="1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" customHeight="1" x14ac:dyDescent="0.2">
      <c r="A955" s="1"/>
      <c r="B955" s="1"/>
      <c r="C955" s="1"/>
      <c r="D955" s="1"/>
      <c r="E955" s="1"/>
      <c r="F955" s="1"/>
      <c r="G955" s="1"/>
      <c r="H955" s="1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" customHeight="1" x14ac:dyDescent="0.2">
      <c r="A956" s="1"/>
      <c r="B956" s="1"/>
      <c r="C956" s="1"/>
      <c r="D956" s="1"/>
      <c r="E956" s="1"/>
      <c r="F956" s="1"/>
      <c r="G956" s="1"/>
      <c r="H956" s="1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" customHeight="1" x14ac:dyDescent="0.2">
      <c r="A957" s="1"/>
      <c r="B957" s="1"/>
      <c r="C957" s="1"/>
      <c r="D957" s="1"/>
      <c r="E957" s="1"/>
      <c r="F957" s="1"/>
      <c r="G957" s="1"/>
      <c r="H957" s="1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" customHeight="1" x14ac:dyDescent="0.2">
      <c r="A958" s="1"/>
      <c r="B958" s="1"/>
      <c r="C958" s="1"/>
      <c r="D958" s="1"/>
      <c r="E958" s="1"/>
      <c r="F958" s="1"/>
      <c r="G958" s="1"/>
      <c r="H958" s="1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" customHeight="1" x14ac:dyDescent="0.2">
      <c r="A959" s="1"/>
      <c r="B959" s="1"/>
      <c r="C959" s="1"/>
      <c r="D959" s="1"/>
      <c r="E959" s="1"/>
      <c r="F959" s="1"/>
      <c r="G959" s="1"/>
      <c r="H959" s="1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" customHeight="1" x14ac:dyDescent="0.2">
      <c r="A960" s="1"/>
      <c r="B960" s="1"/>
      <c r="C960" s="1"/>
      <c r="D960" s="1"/>
      <c r="E960" s="1"/>
      <c r="F960" s="1"/>
      <c r="G960" s="1"/>
      <c r="H960" s="1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" customHeight="1" x14ac:dyDescent="0.2">
      <c r="A961" s="1"/>
      <c r="B961" s="1"/>
      <c r="C961" s="1"/>
      <c r="D961" s="1"/>
      <c r="E961" s="1"/>
      <c r="F961" s="1"/>
      <c r="G961" s="1"/>
      <c r="H961" s="1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" customHeight="1" x14ac:dyDescent="0.2">
      <c r="A962" s="1"/>
      <c r="B962" s="1"/>
      <c r="C962" s="1"/>
      <c r="D962" s="1"/>
      <c r="E962" s="1"/>
      <c r="F962" s="1"/>
      <c r="G962" s="1"/>
      <c r="H962" s="1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" customHeight="1" x14ac:dyDescent="0.2">
      <c r="A963" s="1"/>
      <c r="B963" s="1"/>
      <c r="C963" s="1"/>
      <c r="D963" s="1"/>
      <c r="E963" s="1"/>
      <c r="F963" s="1"/>
      <c r="G963" s="1"/>
      <c r="H963" s="1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" customHeight="1" x14ac:dyDescent="0.2">
      <c r="A964" s="1"/>
      <c r="B964" s="1"/>
      <c r="C964" s="1"/>
      <c r="D964" s="1"/>
      <c r="E964" s="1"/>
      <c r="F964" s="1"/>
      <c r="G964" s="1"/>
      <c r="H964" s="1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" customHeight="1" x14ac:dyDescent="0.2">
      <c r="A965" s="1"/>
      <c r="B965" s="1"/>
      <c r="C965" s="1"/>
      <c r="D965" s="1"/>
      <c r="E965" s="1"/>
      <c r="F965" s="1"/>
      <c r="G965" s="1"/>
      <c r="H965" s="1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" customHeight="1" x14ac:dyDescent="0.2">
      <c r="A966" s="1"/>
      <c r="B966" s="1"/>
      <c r="C966" s="1"/>
      <c r="D966" s="1"/>
      <c r="E966" s="1"/>
      <c r="F966" s="1"/>
      <c r="G966" s="1"/>
      <c r="H966" s="1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" customHeight="1" x14ac:dyDescent="0.2">
      <c r="A967" s="1"/>
      <c r="B967" s="1"/>
      <c r="C967" s="1"/>
      <c r="D967" s="1"/>
      <c r="E967" s="1"/>
      <c r="F967" s="1"/>
      <c r="G967" s="1"/>
      <c r="H967" s="1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" customHeight="1" x14ac:dyDescent="0.2">
      <c r="A968" s="1"/>
      <c r="B968" s="1"/>
      <c r="C968" s="1"/>
      <c r="D968" s="1"/>
      <c r="E968" s="1"/>
      <c r="F968" s="1"/>
      <c r="G968" s="1"/>
      <c r="H968" s="1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" customHeight="1" x14ac:dyDescent="0.2">
      <c r="A969" s="1"/>
      <c r="B969" s="1"/>
      <c r="C969" s="1"/>
      <c r="D969" s="1"/>
      <c r="E969" s="1"/>
      <c r="F969" s="1"/>
      <c r="G969" s="1"/>
      <c r="H969" s="1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" customHeight="1" x14ac:dyDescent="0.2">
      <c r="A970" s="1"/>
      <c r="B970" s="1"/>
      <c r="C970" s="1"/>
      <c r="D970" s="1"/>
      <c r="E970" s="1"/>
      <c r="F970" s="1"/>
      <c r="G970" s="1"/>
      <c r="H970" s="1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" customHeight="1" x14ac:dyDescent="0.2">
      <c r="A971" s="1"/>
      <c r="B971" s="1"/>
      <c r="C971" s="1"/>
      <c r="D971" s="1"/>
      <c r="E971" s="1"/>
      <c r="F971" s="1"/>
      <c r="G971" s="1"/>
      <c r="H971" s="1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" customHeight="1" x14ac:dyDescent="0.2">
      <c r="A972" s="1"/>
      <c r="B972" s="1"/>
      <c r="C972" s="1"/>
      <c r="D972" s="1"/>
      <c r="E972" s="1"/>
      <c r="F972" s="1"/>
      <c r="G972" s="1"/>
      <c r="H972" s="1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" customHeight="1" x14ac:dyDescent="0.2">
      <c r="A973" s="1"/>
      <c r="B973" s="1"/>
      <c r="C973" s="1"/>
      <c r="D973" s="1"/>
      <c r="E973" s="1"/>
      <c r="F973" s="1"/>
      <c r="G973" s="1"/>
      <c r="H973" s="1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" customHeight="1" x14ac:dyDescent="0.2">
      <c r="A974" s="1"/>
      <c r="B974" s="1"/>
      <c r="C974" s="1"/>
      <c r="D974" s="1"/>
      <c r="E974" s="1"/>
      <c r="F974" s="1"/>
      <c r="G974" s="1"/>
      <c r="H974" s="1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" customHeight="1" x14ac:dyDescent="0.2">
      <c r="A975" s="1"/>
      <c r="B975" s="1"/>
      <c r="C975" s="1"/>
      <c r="D975" s="1"/>
      <c r="E975" s="1"/>
      <c r="F975" s="1"/>
      <c r="G975" s="1"/>
      <c r="H975" s="1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" customHeight="1" x14ac:dyDescent="0.2">
      <c r="A976" s="1"/>
      <c r="B976" s="1"/>
      <c r="C976" s="1"/>
      <c r="D976" s="1"/>
      <c r="E976" s="1"/>
      <c r="F976" s="1"/>
      <c r="G976" s="1"/>
      <c r="H976" s="1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" customHeight="1" x14ac:dyDescent="0.2">
      <c r="A977" s="1"/>
      <c r="B977" s="1"/>
      <c r="C977" s="1"/>
      <c r="D977" s="1"/>
      <c r="E977" s="1"/>
      <c r="F977" s="1"/>
      <c r="G977" s="1"/>
      <c r="H977" s="1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" customHeight="1" x14ac:dyDescent="0.2">
      <c r="A978" s="1"/>
      <c r="B978" s="1"/>
      <c r="C978" s="1"/>
      <c r="D978" s="1"/>
      <c r="E978" s="1"/>
      <c r="F978" s="1"/>
      <c r="G978" s="1"/>
      <c r="H978" s="1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" customHeight="1" x14ac:dyDescent="0.2">
      <c r="A979" s="1"/>
      <c r="B979" s="1"/>
      <c r="C979" s="1"/>
      <c r="D979" s="1"/>
      <c r="E979" s="1"/>
      <c r="F979" s="1"/>
      <c r="G979" s="1"/>
      <c r="H979" s="1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" customHeight="1" x14ac:dyDescent="0.2">
      <c r="A980" s="1"/>
      <c r="B980" s="1"/>
      <c r="C980" s="1"/>
      <c r="D980" s="1"/>
      <c r="E980" s="1"/>
      <c r="F980" s="1"/>
      <c r="G980" s="1"/>
      <c r="H980" s="1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" customHeight="1" x14ac:dyDescent="0.2">
      <c r="A981" s="1"/>
      <c r="B981" s="1"/>
      <c r="C981" s="1"/>
      <c r="D981" s="1"/>
      <c r="E981" s="1"/>
      <c r="F981" s="1"/>
      <c r="G981" s="1"/>
      <c r="H981" s="1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" customHeight="1" x14ac:dyDescent="0.2">
      <c r="A982" s="1"/>
      <c r="B982" s="1"/>
      <c r="C982" s="1"/>
      <c r="D982" s="1"/>
      <c r="E982" s="1"/>
      <c r="F982" s="1"/>
      <c r="G982" s="1"/>
      <c r="H982" s="1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" customHeight="1" x14ac:dyDescent="0.2">
      <c r="A983" s="1"/>
      <c r="B983" s="1"/>
      <c r="C983" s="1"/>
      <c r="D983" s="1"/>
      <c r="E983" s="1"/>
      <c r="F983" s="1"/>
      <c r="G983" s="1"/>
      <c r="H983" s="1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" customHeight="1" x14ac:dyDescent="0.2">
      <c r="A984" s="1"/>
      <c r="B984" s="1"/>
      <c r="C984" s="1"/>
      <c r="D984" s="1"/>
      <c r="E984" s="1"/>
      <c r="F984" s="1"/>
      <c r="G984" s="1"/>
      <c r="H984" s="1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" customHeight="1" x14ac:dyDescent="0.2">
      <c r="A985" s="1"/>
      <c r="B985" s="1"/>
      <c r="C985" s="1"/>
      <c r="D985" s="1"/>
      <c r="E985" s="1"/>
      <c r="F985" s="1"/>
      <c r="G985" s="1"/>
      <c r="H985" s="1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" customHeight="1" x14ac:dyDescent="0.2">
      <c r="A986" s="1"/>
      <c r="B986" s="1"/>
      <c r="C986" s="1"/>
      <c r="D986" s="1"/>
      <c r="E986" s="1"/>
      <c r="F986" s="1"/>
      <c r="G986" s="1"/>
      <c r="H986" s="1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" customHeight="1" x14ac:dyDescent="0.2">
      <c r="A987" s="1"/>
      <c r="B987" s="1"/>
      <c r="C987" s="1"/>
      <c r="D987" s="1"/>
      <c r="E987" s="1"/>
      <c r="F987" s="1"/>
      <c r="G987" s="1"/>
      <c r="H987" s="1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" customHeight="1" x14ac:dyDescent="0.2">
      <c r="A988" s="1"/>
      <c r="B988" s="1"/>
      <c r="C988" s="1"/>
      <c r="D988" s="1"/>
      <c r="E988" s="1"/>
      <c r="F988" s="1"/>
      <c r="G988" s="1"/>
      <c r="H988" s="1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" customHeight="1" x14ac:dyDescent="0.2">
      <c r="A989" s="1"/>
      <c r="B989" s="1"/>
      <c r="C989" s="1"/>
      <c r="D989" s="1"/>
      <c r="E989" s="1"/>
      <c r="F989" s="1"/>
      <c r="G989" s="1"/>
      <c r="H989" s="1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" customHeight="1" x14ac:dyDescent="0.2">
      <c r="A990" s="1"/>
      <c r="B990" s="1"/>
      <c r="C990" s="1"/>
      <c r="D990" s="1"/>
      <c r="E990" s="1"/>
      <c r="F990" s="1"/>
      <c r="G990" s="1"/>
      <c r="H990" s="1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" customHeight="1" x14ac:dyDescent="0.2">
      <c r="A991" s="1"/>
      <c r="B991" s="1"/>
      <c r="C991" s="1"/>
      <c r="D991" s="1"/>
      <c r="E991" s="1"/>
      <c r="F991" s="1"/>
      <c r="G991" s="1"/>
      <c r="H991" s="1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" customHeight="1" x14ac:dyDescent="0.2">
      <c r="A992" s="1"/>
      <c r="B992" s="1"/>
      <c r="C992" s="1"/>
      <c r="D992" s="1"/>
      <c r="E992" s="1"/>
      <c r="F992" s="1"/>
      <c r="G992" s="1"/>
      <c r="H992" s="1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2" customHeight="1" x14ac:dyDescent="0.2">
      <c r="A993" s="1"/>
      <c r="B993" s="1"/>
      <c r="C993" s="1"/>
      <c r="D993" s="1"/>
      <c r="E993" s="1"/>
      <c r="F993" s="1"/>
      <c r="G993" s="1"/>
      <c r="H993" s="1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2" customHeight="1" x14ac:dyDescent="0.2">
      <c r="A994" s="1"/>
      <c r="B994" s="1"/>
      <c r="C994" s="1"/>
      <c r="D994" s="1"/>
      <c r="E994" s="1"/>
      <c r="F994" s="1"/>
      <c r="G994" s="1"/>
      <c r="H994" s="1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2" customHeight="1" x14ac:dyDescent="0.2">
      <c r="A995" s="1"/>
      <c r="B995" s="1"/>
      <c r="C995" s="1"/>
      <c r="D995" s="1"/>
      <c r="E995" s="1"/>
      <c r="F995" s="1"/>
      <c r="G995" s="1"/>
      <c r="H995" s="1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2" customHeight="1" x14ac:dyDescent="0.2">
      <c r="A996" s="1"/>
      <c r="B996" s="1"/>
      <c r="C996" s="1"/>
      <c r="D996" s="1"/>
      <c r="E996" s="1"/>
      <c r="F996" s="1"/>
      <c r="G996" s="1"/>
      <c r="H996" s="1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2" customHeight="1" x14ac:dyDescent="0.2">
      <c r="A997" s="1"/>
      <c r="B997" s="1"/>
      <c r="C997" s="1"/>
      <c r="D997" s="1"/>
      <c r="E997" s="1"/>
      <c r="F997" s="1"/>
      <c r="G997" s="1"/>
      <c r="H997" s="1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2" customHeight="1" x14ac:dyDescent="0.2">
      <c r="A998" s="1"/>
      <c r="B998" s="1"/>
      <c r="C998" s="1"/>
      <c r="D998" s="1"/>
      <c r="E998" s="1"/>
      <c r="F998" s="1"/>
      <c r="G998" s="1"/>
      <c r="H998" s="1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2" customHeight="1" x14ac:dyDescent="0.2">
      <c r="A999" s="1"/>
      <c r="B999" s="1"/>
      <c r="C999" s="1"/>
      <c r="D999" s="1"/>
      <c r="E999" s="1"/>
      <c r="F999" s="1"/>
      <c r="G999" s="1"/>
      <c r="H999" s="1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247">
    <mergeCell ref="A2:I2"/>
    <mergeCell ref="A3:I3"/>
    <mergeCell ref="A4:E4"/>
    <mergeCell ref="F4:I4"/>
    <mergeCell ref="A5:E5"/>
    <mergeCell ref="F5:I5"/>
    <mergeCell ref="A6:I6"/>
    <mergeCell ref="A7:I7"/>
    <mergeCell ref="B8:G8"/>
    <mergeCell ref="H8:I8"/>
    <mergeCell ref="B9:G9"/>
    <mergeCell ref="H9:I9"/>
    <mergeCell ref="B10:G10"/>
    <mergeCell ref="H10:I10"/>
    <mergeCell ref="F14:G14"/>
    <mergeCell ref="H14:I14"/>
    <mergeCell ref="B11:G11"/>
    <mergeCell ref="H11:I11"/>
    <mergeCell ref="A12:I12"/>
    <mergeCell ref="A13:E13"/>
    <mergeCell ref="F13:G13"/>
    <mergeCell ref="H13:I13"/>
    <mergeCell ref="A14:E14"/>
    <mergeCell ref="Q19:X19"/>
    <mergeCell ref="Y19:AE19"/>
    <mergeCell ref="A15:G15"/>
    <mergeCell ref="H15:I15"/>
    <mergeCell ref="A16:I16"/>
    <mergeCell ref="A17:I17"/>
    <mergeCell ref="A18:I18"/>
    <mergeCell ref="A19:I19"/>
    <mergeCell ref="J19:P19"/>
    <mergeCell ref="B27:G27"/>
    <mergeCell ref="H27:I27"/>
    <mergeCell ref="B20:G20"/>
    <mergeCell ref="H20:I20"/>
    <mergeCell ref="B21:G21"/>
    <mergeCell ref="H21:I21"/>
    <mergeCell ref="B22:G22"/>
    <mergeCell ref="H22:I22"/>
    <mergeCell ref="H23:I23"/>
    <mergeCell ref="B23:G23"/>
    <mergeCell ref="B24:G24"/>
    <mergeCell ref="H24:I24"/>
    <mergeCell ref="B25:G25"/>
    <mergeCell ref="H25:I25"/>
    <mergeCell ref="B26:G26"/>
    <mergeCell ref="H26:I26"/>
    <mergeCell ref="B28:G28"/>
    <mergeCell ref="H28:I28"/>
    <mergeCell ref="B29:G29"/>
    <mergeCell ref="H29:I29"/>
    <mergeCell ref="A30:I30"/>
    <mergeCell ref="A31:I31"/>
    <mergeCell ref="B32:G32"/>
    <mergeCell ref="B33:H33"/>
    <mergeCell ref="B34:H34"/>
    <mergeCell ref="J34:J35"/>
    <mergeCell ref="B35:H35"/>
    <mergeCell ref="B36:H36"/>
    <mergeCell ref="B37:H37"/>
    <mergeCell ref="B38:G38"/>
    <mergeCell ref="B39:H39"/>
    <mergeCell ref="A40:H40"/>
    <mergeCell ref="A41:I41"/>
    <mergeCell ref="B42:H42"/>
    <mergeCell ref="A43:H43"/>
    <mergeCell ref="A44:I44"/>
    <mergeCell ref="A45:H45"/>
    <mergeCell ref="A46:I46"/>
    <mergeCell ref="A47:I47"/>
    <mergeCell ref="A48:I48"/>
    <mergeCell ref="A49:I49"/>
    <mergeCell ref="A50:I50"/>
    <mergeCell ref="B51:H51"/>
    <mergeCell ref="B52:G52"/>
    <mergeCell ref="B53:G53"/>
    <mergeCell ref="A54:H54"/>
    <mergeCell ref="B55:H55"/>
    <mergeCell ref="A56:H56"/>
    <mergeCell ref="A57:I57"/>
    <mergeCell ref="A58:I58"/>
    <mergeCell ref="B59:G59"/>
    <mergeCell ref="B103:H103"/>
    <mergeCell ref="B81:G81"/>
    <mergeCell ref="B82:G82"/>
    <mergeCell ref="B83:H83"/>
    <mergeCell ref="B84:H84"/>
    <mergeCell ref="B85:H85"/>
    <mergeCell ref="B86:H86"/>
    <mergeCell ref="B87:H87"/>
    <mergeCell ref="A88:I88"/>
    <mergeCell ref="A89:I89"/>
    <mergeCell ref="B90:H90"/>
    <mergeCell ref="B91:H91"/>
    <mergeCell ref="B92:H92"/>
    <mergeCell ref="B93:H93"/>
    <mergeCell ref="A94:H94"/>
    <mergeCell ref="A95:I95"/>
    <mergeCell ref="B79:H79"/>
    <mergeCell ref="B80:G80"/>
    <mergeCell ref="A104:H104"/>
    <mergeCell ref="A105:I105"/>
    <mergeCell ref="A106:I106"/>
    <mergeCell ref="A107:I107"/>
    <mergeCell ref="A108:H108"/>
    <mergeCell ref="A109:I109"/>
    <mergeCell ref="A110:I110"/>
    <mergeCell ref="A70:I70"/>
    <mergeCell ref="A71:I71"/>
    <mergeCell ref="A72:I72"/>
    <mergeCell ref="B73:H73"/>
    <mergeCell ref="B74:H74"/>
    <mergeCell ref="B75:G75"/>
    <mergeCell ref="B76:G76"/>
    <mergeCell ref="B77:G77"/>
    <mergeCell ref="B78:G78"/>
    <mergeCell ref="B60:G60"/>
    <mergeCell ref="B61:G61"/>
    <mergeCell ref="B62:C62"/>
    <mergeCell ref="B63:G63"/>
    <mergeCell ref="B64:G64"/>
    <mergeCell ref="B65:G65"/>
    <mergeCell ref="B66:G66"/>
    <mergeCell ref="B67:G67"/>
    <mergeCell ref="A68:G68"/>
    <mergeCell ref="B135:H135"/>
    <mergeCell ref="A136:H136"/>
    <mergeCell ref="A137:I137"/>
    <mergeCell ref="A96:I96"/>
    <mergeCell ref="B97:H97"/>
    <mergeCell ref="B98:H98"/>
    <mergeCell ref="B99:H99"/>
    <mergeCell ref="B100:H100"/>
    <mergeCell ref="B101:H101"/>
    <mergeCell ref="B102:H102"/>
    <mergeCell ref="B117:H117"/>
    <mergeCell ref="A118:H118"/>
    <mergeCell ref="B113:H113"/>
    <mergeCell ref="B114:H114"/>
    <mergeCell ref="B115:H115"/>
    <mergeCell ref="B116:H116"/>
    <mergeCell ref="B111:H111"/>
    <mergeCell ref="B112:G112"/>
    <mergeCell ref="B175:H175"/>
    <mergeCell ref="B176:H176"/>
    <mergeCell ref="B177:H177"/>
    <mergeCell ref="B119:H119"/>
    <mergeCell ref="A120:H120"/>
    <mergeCell ref="A121:I121"/>
    <mergeCell ref="A122:I122"/>
    <mergeCell ref="B123:H123"/>
    <mergeCell ref="A165:G165"/>
    <mergeCell ref="A166:B168"/>
    <mergeCell ref="C166:I166"/>
    <mergeCell ref="C167:I167"/>
    <mergeCell ref="C168:I168"/>
    <mergeCell ref="B124:H124"/>
    <mergeCell ref="B125:H125"/>
    <mergeCell ref="B126:H126"/>
    <mergeCell ref="B127:H127"/>
    <mergeCell ref="A128:H128"/>
    <mergeCell ref="B129:H129"/>
    <mergeCell ref="A130:H130"/>
    <mergeCell ref="A131:I131"/>
    <mergeCell ref="A132:I132"/>
    <mergeCell ref="B133:H133"/>
    <mergeCell ref="B134:H134"/>
    <mergeCell ref="A195:F195"/>
    <mergeCell ref="G195:I195"/>
    <mergeCell ref="A196:I196"/>
    <mergeCell ref="A197:I197"/>
    <mergeCell ref="A198:C199"/>
    <mergeCell ref="D198:I199"/>
    <mergeCell ref="D200:I200"/>
    <mergeCell ref="A207:G207"/>
    <mergeCell ref="A190:I190"/>
    <mergeCell ref="A191:F191"/>
    <mergeCell ref="G191:I191"/>
    <mergeCell ref="A192:I192"/>
    <mergeCell ref="A193:F193"/>
    <mergeCell ref="G193:I193"/>
    <mergeCell ref="A194:I194"/>
    <mergeCell ref="A200:C200"/>
    <mergeCell ref="A201:C201"/>
    <mergeCell ref="A208:G208"/>
    <mergeCell ref="H208:I208"/>
    <mergeCell ref="A209:G209"/>
    <mergeCell ref="H209:I209"/>
    <mergeCell ref="D201:I201"/>
    <mergeCell ref="D202:I202"/>
    <mergeCell ref="A203:I204"/>
    <mergeCell ref="A205:I205"/>
    <mergeCell ref="A206:G206"/>
    <mergeCell ref="H206:I206"/>
    <mergeCell ref="H207:I207"/>
    <mergeCell ref="A202:C202"/>
    <mergeCell ref="A138:I138"/>
    <mergeCell ref="B139:H139"/>
    <mergeCell ref="B140:H140"/>
    <mergeCell ref="J140:J142"/>
    <mergeCell ref="B141:H141"/>
    <mergeCell ref="B142:H142"/>
    <mergeCell ref="A143:H143"/>
    <mergeCell ref="A144:I144"/>
    <mergeCell ref="A145:I145"/>
    <mergeCell ref="J156:J157"/>
    <mergeCell ref="B157:G157"/>
    <mergeCell ref="B158:G158"/>
    <mergeCell ref="B159:G159"/>
    <mergeCell ref="B160:G160"/>
    <mergeCell ref="B161:G161"/>
    <mergeCell ref="B162:G162"/>
    <mergeCell ref="A163:H163"/>
    <mergeCell ref="A147:I147"/>
    <mergeCell ref="B148:G148"/>
    <mergeCell ref="A149:G149"/>
    <mergeCell ref="B150:G150"/>
    <mergeCell ref="A151:G151"/>
    <mergeCell ref="B152:G152"/>
    <mergeCell ref="A153:G153"/>
    <mergeCell ref="B154:G154"/>
    <mergeCell ref="B155:G155"/>
    <mergeCell ref="A164:I164"/>
    <mergeCell ref="A186:D186"/>
    <mergeCell ref="E186:F186"/>
    <mergeCell ref="H186:I186"/>
    <mergeCell ref="A187:F187"/>
    <mergeCell ref="H187:I187"/>
    <mergeCell ref="A188:I188"/>
    <mergeCell ref="A189:I189"/>
    <mergeCell ref="B156:G156"/>
    <mergeCell ref="E185:F185"/>
    <mergeCell ref="H185:I185"/>
    <mergeCell ref="B178:H178"/>
    <mergeCell ref="A179:H179"/>
    <mergeCell ref="B180:H180"/>
    <mergeCell ref="A181:H181"/>
    <mergeCell ref="A182:I182"/>
    <mergeCell ref="A184:I184"/>
    <mergeCell ref="A185:D185"/>
    <mergeCell ref="A169:I169"/>
    <mergeCell ref="A170:I170"/>
    <mergeCell ref="A171:I171"/>
    <mergeCell ref="A172:I172"/>
    <mergeCell ref="A173:H173"/>
    <mergeCell ref="B174:H174"/>
  </mergeCells>
  <pageMargins left="1.2649999999999999" right="0.7" top="0.75" bottom="0.75" header="0" footer="0"/>
  <pageSetup paperSize="9" scale="95" orientation="landscape" r:id="rId1"/>
  <colBreaks count="2" manualBreakCount="2">
    <brk man="1"/>
    <brk id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5"/>
  <sheetViews>
    <sheetView topLeftCell="A13" workbookViewId="0">
      <selection activeCell="I12" sqref="I12"/>
    </sheetView>
  </sheetViews>
  <sheetFormatPr defaultColWidth="14.42578125" defaultRowHeight="15" customHeight="1" x14ac:dyDescent="0.2"/>
  <cols>
    <col min="1" max="1" width="55" customWidth="1"/>
    <col min="2" max="2" width="10.140625" customWidth="1"/>
    <col min="3" max="3" width="18.5703125" customWidth="1"/>
    <col min="4" max="4" width="16" customWidth="1"/>
    <col min="5" max="5" width="15.5703125" customWidth="1"/>
    <col min="6" max="6" width="12.42578125" customWidth="1"/>
    <col min="7" max="7" width="16.5703125" customWidth="1"/>
    <col min="8" max="8" width="9" customWidth="1"/>
    <col min="9" max="9" width="47.7109375" customWidth="1"/>
    <col min="10" max="26" width="8" customWidth="1"/>
  </cols>
  <sheetData>
    <row r="1" spans="1:26" ht="25.5" customHeight="1" x14ac:dyDescent="0.2">
      <c r="A1" s="107" t="s">
        <v>266</v>
      </c>
      <c r="B1" s="108" t="s">
        <v>267</v>
      </c>
      <c r="C1" s="108" t="s">
        <v>268</v>
      </c>
      <c r="D1" s="108" t="s">
        <v>269</v>
      </c>
      <c r="E1" s="108" t="s">
        <v>270</v>
      </c>
      <c r="F1" s="109" t="s">
        <v>271</v>
      </c>
      <c r="G1" s="109" t="s">
        <v>272</v>
      </c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26" ht="23.25" customHeight="1" x14ac:dyDescent="0.2">
      <c r="A2" s="111" t="s">
        <v>273</v>
      </c>
      <c r="B2" s="112" t="s">
        <v>274</v>
      </c>
      <c r="C2" s="113">
        <v>2</v>
      </c>
      <c r="D2" s="114">
        <v>20</v>
      </c>
      <c r="E2" s="115">
        <f t="shared" ref="E2:E5" si="0">20/D2*C2</f>
        <v>2</v>
      </c>
      <c r="F2" s="116">
        <v>52.16</v>
      </c>
      <c r="G2" s="117">
        <f t="shared" ref="G2:G5" si="1">E2*F2</f>
        <v>104.32</v>
      </c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pans="1:26" ht="48" customHeight="1" x14ac:dyDescent="0.2">
      <c r="A3" s="111" t="s">
        <v>275</v>
      </c>
      <c r="B3" s="112" t="s">
        <v>276</v>
      </c>
      <c r="C3" s="113">
        <v>1</v>
      </c>
      <c r="D3" s="114">
        <v>60</v>
      </c>
      <c r="E3" s="115">
        <f t="shared" si="0"/>
        <v>0.33333333333333331</v>
      </c>
      <c r="F3" s="116">
        <v>293.77</v>
      </c>
      <c r="G3" s="117">
        <f t="shared" si="1"/>
        <v>97.923333333333318</v>
      </c>
      <c r="H3" s="118"/>
      <c r="I3" s="118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spans="1:26" ht="18.75" customHeight="1" x14ac:dyDescent="0.2">
      <c r="A4" s="119" t="s">
        <v>277</v>
      </c>
      <c r="B4" s="112" t="s">
        <v>274</v>
      </c>
      <c r="C4" s="113">
        <v>1</v>
      </c>
      <c r="D4" s="114">
        <v>60</v>
      </c>
      <c r="E4" s="115">
        <f t="shared" si="0"/>
        <v>0.33333333333333331</v>
      </c>
      <c r="F4" s="116">
        <v>294.92</v>
      </c>
      <c r="G4" s="117">
        <f t="shared" si="1"/>
        <v>98.306666666666672</v>
      </c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spans="1:26" ht="18" customHeight="1" x14ac:dyDescent="0.2">
      <c r="A5" s="119" t="s">
        <v>278</v>
      </c>
      <c r="B5" s="112" t="s">
        <v>274</v>
      </c>
      <c r="C5" s="113">
        <v>3</v>
      </c>
      <c r="D5" s="114">
        <v>20</v>
      </c>
      <c r="E5" s="115">
        <f t="shared" si="0"/>
        <v>3</v>
      </c>
      <c r="F5" s="116">
        <v>13.71</v>
      </c>
      <c r="G5" s="117">
        <f t="shared" si="1"/>
        <v>41.13</v>
      </c>
      <c r="H5" s="110"/>
      <c r="I5" s="12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ht="12.75" customHeight="1" x14ac:dyDescent="0.2">
      <c r="A6" s="301" t="s">
        <v>279</v>
      </c>
      <c r="B6" s="209"/>
      <c r="C6" s="209"/>
      <c r="D6" s="209"/>
      <c r="E6" s="209"/>
      <c r="F6" s="210"/>
      <c r="G6" s="121">
        <f>SUM(G2:G5)</f>
        <v>341.67999999999995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6" ht="12.75" customHeight="1" x14ac:dyDescent="0.2">
      <c r="A7" s="301" t="s">
        <v>280</v>
      </c>
      <c r="B7" s="209"/>
      <c r="C7" s="209"/>
      <c r="D7" s="209"/>
      <c r="E7" s="209"/>
      <c r="F7" s="210"/>
      <c r="G7" s="121">
        <f>G6/20</f>
        <v>17.083999999999996</v>
      </c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</row>
    <row r="8" spans="1:26" ht="12.75" customHeight="1" x14ac:dyDescent="0.2">
      <c r="A8" s="110"/>
      <c r="B8" s="122"/>
      <c r="C8" s="122"/>
      <c r="D8" s="122"/>
      <c r="E8" s="123"/>
      <c r="F8" s="123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spans="1:26" ht="55.5" customHeight="1" x14ac:dyDescent="0.2">
      <c r="A9" s="124" t="s">
        <v>281</v>
      </c>
      <c r="B9" s="108" t="s">
        <v>267</v>
      </c>
      <c r="C9" s="108" t="s">
        <v>282</v>
      </c>
      <c r="D9" s="109" t="s">
        <v>271</v>
      </c>
      <c r="E9" s="109" t="s">
        <v>283</v>
      </c>
      <c r="F9" s="110"/>
      <c r="G9" s="110"/>
      <c r="H9" s="110"/>
      <c r="I9" s="125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spans="1:26" ht="38.25" customHeight="1" x14ac:dyDescent="0.2">
      <c r="A10" s="126" t="s">
        <v>284</v>
      </c>
      <c r="B10" s="127" t="s">
        <v>274</v>
      </c>
      <c r="C10" s="128">
        <v>6</v>
      </c>
      <c r="D10" s="129">
        <v>113.26</v>
      </c>
      <c r="E10" s="130">
        <f t="shared" ref="E10:E22" si="2">C10*D10</f>
        <v>679.56000000000006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6" ht="12.75" customHeight="1" x14ac:dyDescent="0.2">
      <c r="A11" s="126" t="s">
        <v>285</v>
      </c>
      <c r="B11" s="127" t="s">
        <v>274</v>
      </c>
      <c r="C11" s="128">
        <v>2</v>
      </c>
      <c r="D11" s="129">
        <v>127.87</v>
      </c>
      <c r="E11" s="130">
        <f t="shared" si="2"/>
        <v>255.74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 spans="1:26" ht="24" customHeight="1" x14ac:dyDescent="0.2">
      <c r="A12" s="126" t="s">
        <v>286</v>
      </c>
      <c r="B12" s="127" t="s">
        <v>274</v>
      </c>
      <c r="C12" s="128">
        <v>6</v>
      </c>
      <c r="D12" s="129">
        <v>76.83</v>
      </c>
      <c r="E12" s="130">
        <f t="shared" si="2"/>
        <v>460.98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</row>
    <row r="13" spans="1:26" ht="31.5" customHeight="1" x14ac:dyDescent="0.2">
      <c r="A13" s="126" t="s">
        <v>287</v>
      </c>
      <c r="B13" s="127" t="s">
        <v>274</v>
      </c>
      <c r="C13" s="128">
        <v>8</v>
      </c>
      <c r="D13" s="129">
        <v>83.29</v>
      </c>
      <c r="E13" s="130">
        <f t="shared" si="2"/>
        <v>666.32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spans="1:26" ht="12.75" customHeight="1" x14ac:dyDescent="0.2">
      <c r="A14" s="126" t="s">
        <v>288</v>
      </c>
      <c r="B14" s="127" t="s">
        <v>274</v>
      </c>
      <c r="C14" s="128">
        <v>4</v>
      </c>
      <c r="D14" s="129">
        <v>111.54</v>
      </c>
      <c r="E14" s="130">
        <f t="shared" si="2"/>
        <v>446.16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1:26" ht="31.5" customHeight="1" x14ac:dyDescent="0.2">
      <c r="A15" s="126" t="s">
        <v>289</v>
      </c>
      <c r="B15" s="127" t="s">
        <v>274</v>
      </c>
      <c r="C15" s="128">
        <v>4</v>
      </c>
      <c r="D15" s="129">
        <v>88.9</v>
      </c>
      <c r="E15" s="130">
        <f t="shared" si="2"/>
        <v>355.6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</row>
    <row r="16" spans="1:26" ht="12.75" customHeight="1" x14ac:dyDescent="0.2">
      <c r="A16" s="126" t="s">
        <v>290</v>
      </c>
      <c r="B16" s="127" t="s">
        <v>274</v>
      </c>
      <c r="C16" s="128">
        <v>8</v>
      </c>
      <c r="D16" s="129">
        <v>9.93</v>
      </c>
      <c r="E16" s="130">
        <f t="shared" si="2"/>
        <v>79.44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</row>
    <row r="17" spans="1:26" ht="12.75" customHeight="1" x14ac:dyDescent="0.2">
      <c r="A17" s="126" t="s">
        <v>291</v>
      </c>
      <c r="B17" s="127" t="s">
        <v>274</v>
      </c>
      <c r="C17" s="128">
        <v>8</v>
      </c>
      <c r="D17" s="129">
        <v>30.03</v>
      </c>
      <c r="E17" s="130">
        <f t="shared" si="2"/>
        <v>240.24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</row>
    <row r="18" spans="1:26" ht="12.75" customHeight="1" x14ac:dyDescent="0.2">
      <c r="A18" s="126" t="s">
        <v>292</v>
      </c>
      <c r="B18" s="127" t="s">
        <v>274</v>
      </c>
      <c r="C18" s="128">
        <v>2</v>
      </c>
      <c r="D18" s="129">
        <v>46.57</v>
      </c>
      <c r="E18" s="130">
        <f t="shared" si="2"/>
        <v>93.14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</row>
    <row r="19" spans="1:26" ht="12.75" customHeight="1" x14ac:dyDescent="0.2">
      <c r="A19" s="126" t="s">
        <v>293</v>
      </c>
      <c r="B19" s="127" t="s">
        <v>274</v>
      </c>
      <c r="C19" s="128">
        <v>4</v>
      </c>
      <c r="D19" s="129">
        <v>39.29</v>
      </c>
      <c r="E19" s="130">
        <f t="shared" si="2"/>
        <v>157.16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spans="1:26" ht="12.75" customHeight="1" x14ac:dyDescent="0.2">
      <c r="A20" s="126" t="s">
        <v>294</v>
      </c>
      <c r="B20" s="127" t="s">
        <v>274</v>
      </c>
      <c r="C20" s="128">
        <v>2</v>
      </c>
      <c r="D20" s="129">
        <v>42.96</v>
      </c>
      <c r="E20" s="130">
        <f t="shared" si="2"/>
        <v>85.92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</row>
    <row r="21" spans="1:26" ht="12.75" customHeight="1" x14ac:dyDescent="0.2">
      <c r="A21" s="126" t="s">
        <v>295</v>
      </c>
      <c r="B21" s="127" t="s">
        <v>274</v>
      </c>
      <c r="C21" s="128">
        <v>2</v>
      </c>
      <c r="D21" s="129">
        <v>30.64</v>
      </c>
      <c r="E21" s="130">
        <f t="shared" si="2"/>
        <v>61.28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</row>
    <row r="22" spans="1:26" ht="12.75" customHeight="1" x14ac:dyDescent="0.2">
      <c r="A22" s="126" t="s">
        <v>296</v>
      </c>
      <c r="B22" s="127" t="s">
        <v>274</v>
      </c>
      <c r="C22" s="131">
        <v>40</v>
      </c>
      <c r="D22" s="132">
        <v>2.66</v>
      </c>
      <c r="E22" s="130">
        <f t="shared" si="2"/>
        <v>106.4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26" ht="12.75" customHeight="1" x14ac:dyDescent="0.2">
      <c r="A23" s="301" t="s">
        <v>297</v>
      </c>
      <c r="B23" s="209"/>
      <c r="C23" s="209"/>
      <c r="D23" s="210"/>
      <c r="E23" s="133">
        <f>SUM(E10:E22)</f>
        <v>3687.94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12.75" customHeight="1" x14ac:dyDescent="0.2">
      <c r="A24" s="301" t="s">
        <v>298</v>
      </c>
      <c r="B24" s="209"/>
      <c r="C24" s="209"/>
      <c r="D24" s="210"/>
      <c r="E24" s="133">
        <f>E23/20</f>
        <v>184.39699999999999</v>
      </c>
      <c r="F24" s="123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spans="1:26" ht="12.75" customHeight="1" x14ac:dyDescent="0.2">
      <c r="A25" s="110"/>
      <c r="B25" s="122"/>
      <c r="C25" s="122"/>
      <c r="D25" s="122"/>
      <c r="E25" s="123"/>
      <c r="F25" s="123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spans="1:26" ht="12.75" customHeight="1" x14ac:dyDescent="0.2">
      <c r="A26" s="110"/>
      <c r="B26" s="122"/>
      <c r="C26" s="122"/>
      <c r="D26" s="122"/>
      <c r="E26" s="123"/>
      <c r="F26" s="123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</row>
    <row r="27" spans="1:26" ht="38.25" customHeight="1" x14ac:dyDescent="0.2">
      <c r="A27" s="134" t="s">
        <v>299</v>
      </c>
      <c r="B27" s="302" t="s">
        <v>300</v>
      </c>
      <c r="C27" s="210"/>
      <c r="D27" s="302" t="s">
        <v>301</v>
      </c>
      <c r="E27" s="210"/>
      <c r="F27" s="303" t="s">
        <v>302</v>
      </c>
      <c r="G27" s="296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spans="1:26" ht="12.75" customHeight="1" x14ac:dyDescent="0.2">
      <c r="A28" s="135" t="s">
        <v>303</v>
      </c>
      <c r="B28" s="135"/>
      <c r="C28" s="136">
        <f>G6</f>
        <v>341.67999999999995</v>
      </c>
      <c r="D28" s="294">
        <f>C28/20</f>
        <v>17.083999999999996</v>
      </c>
      <c r="E28" s="210"/>
      <c r="F28" s="295">
        <f>D28/G36</f>
        <v>4.270999999999999</v>
      </c>
      <c r="G28" s="296"/>
      <c r="H28" s="137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6" ht="12.75" customHeight="1" x14ac:dyDescent="0.2">
      <c r="A29" s="297"/>
      <c r="B29" s="209"/>
      <c r="C29" s="209"/>
      <c r="D29" s="209"/>
      <c r="E29" s="210"/>
      <c r="F29" s="298"/>
      <c r="G29" s="209"/>
      <c r="H29" s="137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spans="1:26" ht="12.75" customHeight="1" x14ac:dyDescent="0.2">
      <c r="A30" s="138" t="s">
        <v>304</v>
      </c>
      <c r="B30" s="299" t="s">
        <v>305</v>
      </c>
      <c r="C30" s="210"/>
      <c r="D30" s="299" t="s">
        <v>301</v>
      </c>
      <c r="E30" s="210"/>
      <c r="F30" s="295"/>
      <c r="G30" s="296"/>
      <c r="H30" s="137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 spans="1:26" ht="12.75" customHeight="1" x14ac:dyDescent="0.2">
      <c r="A31" s="139" t="s">
        <v>194</v>
      </c>
      <c r="B31" s="140"/>
      <c r="C31" s="140">
        <f>E23</f>
        <v>3687.94</v>
      </c>
      <c r="D31" s="294">
        <f>C31/20</f>
        <v>184.39699999999999</v>
      </c>
      <c r="E31" s="210"/>
      <c r="F31" s="141"/>
      <c r="G31" s="142">
        <f>D31</f>
        <v>184.39699999999999</v>
      </c>
      <c r="H31" s="137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spans="1:26" ht="12.75" customHeight="1" x14ac:dyDescent="0.2">
      <c r="A32" s="297"/>
      <c r="B32" s="209"/>
      <c r="C32" s="209"/>
      <c r="D32" s="209"/>
      <c r="E32" s="210"/>
      <c r="F32" s="298"/>
      <c r="G32" s="210"/>
      <c r="H32" s="137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</row>
    <row r="33" spans="1:26" ht="12.75" customHeight="1" x14ac:dyDescent="0.2">
      <c r="A33" s="121" t="s">
        <v>306</v>
      </c>
      <c r="B33" s="300">
        <f>SUM(C28,C31)</f>
        <v>4029.62</v>
      </c>
      <c r="C33" s="210"/>
      <c r="D33" s="300">
        <f>B33/12</f>
        <v>335.80166666666668</v>
      </c>
      <c r="E33" s="210"/>
      <c r="F33" s="121"/>
      <c r="G33" s="143">
        <f>SUM(F28,G31)</f>
        <v>188.66799999999998</v>
      </c>
      <c r="H33" s="137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 spans="1:26" ht="12.75" customHeight="1" x14ac:dyDescent="0.2">
      <c r="A34" s="144"/>
      <c r="B34" s="145"/>
      <c r="C34" s="145"/>
      <c r="D34" s="145"/>
      <c r="E34" s="145"/>
      <c r="F34" s="123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ht="19.5" customHeight="1" x14ac:dyDescent="0.2">
      <c r="A35" s="292" t="s">
        <v>307</v>
      </c>
      <c r="B35" s="209"/>
      <c r="C35" s="209"/>
      <c r="D35" s="209"/>
      <c r="E35" s="209"/>
      <c r="F35" s="210"/>
      <c r="G35" s="146">
        <v>2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</row>
    <row r="36" spans="1:26" ht="19.5" customHeight="1" x14ac:dyDescent="0.2">
      <c r="A36" s="292" t="s">
        <v>308</v>
      </c>
      <c r="B36" s="209"/>
      <c r="C36" s="209"/>
      <c r="D36" s="209"/>
      <c r="E36" s="209"/>
      <c r="F36" s="210"/>
      <c r="G36" s="147">
        <v>4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:26" ht="27" customHeight="1" x14ac:dyDescent="0.2">
      <c r="A37" s="293" t="s">
        <v>309</v>
      </c>
      <c r="B37" s="176"/>
      <c r="C37" s="176"/>
      <c r="D37" s="176"/>
      <c r="E37" s="176"/>
      <c r="F37" s="176"/>
      <c r="G37" s="176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:26" ht="12.75" customHeight="1" x14ac:dyDescent="0.2">
      <c r="A38" s="110"/>
      <c r="B38" s="122"/>
      <c r="C38" s="122"/>
      <c r="D38" s="122"/>
      <c r="E38" s="123"/>
      <c r="F38" s="123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 spans="1:26" ht="12.75" customHeight="1" x14ac:dyDescent="0.2">
      <c r="A39" s="110"/>
      <c r="B39" s="122"/>
      <c r="C39" s="122"/>
      <c r="D39" s="122"/>
      <c r="E39" s="123"/>
      <c r="F39" s="123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</row>
    <row r="40" spans="1:26" ht="12.75" customHeight="1" x14ac:dyDescent="0.2">
      <c r="A40" s="110"/>
      <c r="B40" s="122"/>
      <c r="C40" s="122"/>
      <c r="D40" s="122"/>
      <c r="E40" s="123"/>
      <c r="F40" s="123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26" ht="12.75" customHeight="1" x14ac:dyDescent="0.2">
      <c r="A41" s="110"/>
      <c r="B41" s="122"/>
      <c r="C41" s="122"/>
      <c r="D41" s="122"/>
      <c r="E41" s="123"/>
      <c r="F41" s="123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</row>
    <row r="42" spans="1:26" ht="12.75" customHeight="1" x14ac:dyDescent="0.2">
      <c r="A42" s="110"/>
      <c r="B42" s="122"/>
      <c r="C42" s="122"/>
      <c r="D42" s="122"/>
      <c r="E42" s="123"/>
      <c r="F42" s="123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6" ht="12.75" customHeight="1" x14ac:dyDescent="0.2">
      <c r="A43" s="110"/>
      <c r="B43" s="122"/>
      <c r="C43" s="122"/>
      <c r="D43" s="122"/>
      <c r="E43" s="123"/>
      <c r="F43" s="123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ht="12.75" customHeight="1" x14ac:dyDescent="0.2">
      <c r="A44" s="110"/>
      <c r="B44" s="122"/>
      <c r="C44" s="122"/>
      <c r="D44" s="122"/>
      <c r="E44" s="123"/>
      <c r="F44" s="123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 ht="12.75" customHeight="1" x14ac:dyDescent="0.2">
      <c r="A45" s="110"/>
      <c r="B45" s="122"/>
      <c r="C45" s="122"/>
      <c r="D45" s="122"/>
      <c r="E45" s="123"/>
      <c r="F45" s="123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spans="1:26" ht="12.75" customHeight="1" x14ac:dyDescent="0.2">
      <c r="A46" s="110"/>
      <c r="B46" s="122"/>
      <c r="C46" s="122"/>
      <c r="D46" s="122"/>
      <c r="E46" s="123"/>
      <c r="F46" s="123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:26" ht="12.75" customHeight="1" x14ac:dyDescent="0.2">
      <c r="A47" s="110"/>
      <c r="B47" s="122"/>
      <c r="C47" s="122"/>
      <c r="D47" s="122"/>
      <c r="E47" s="123"/>
      <c r="F47" s="123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spans="1:26" ht="12.75" customHeight="1" x14ac:dyDescent="0.2">
      <c r="A48" s="110"/>
      <c r="B48" s="122"/>
      <c r="C48" s="122"/>
      <c r="D48" s="122"/>
      <c r="E48" s="123"/>
      <c r="F48" s="123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</row>
    <row r="49" spans="1:26" ht="12.75" customHeight="1" x14ac:dyDescent="0.2">
      <c r="A49" s="110"/>
      <c r="B49" s="122"/>
      <c r="C49" s="122"/>
      <c r="D49" s="122"/>
      <c r="E49" s="123"/>
      <c r="F49" s="123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</row>
    <row r="50" spans="1:26" ht="12.75" customHeight="1" x14ac:dyDescent="0.2">
      <c r="A50" s="110"/>
      <c r="B50" s="122"/>
      <c r="C50" s="122"/>
      <c r="D50" s="122"/>
      <c r="E50" s="123"/>
      <c r="F50" s="123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</row>
    <row r="51" spans="1:26" ht="12.75" customHeight="1" x14ac:dyDescent="0.2">
      <c r="A51" s="110"/>
      <c r="B51" s="122"/>
      <c r="C51" s="122"/>
      <c r="D51" s="122"/>
      <c r="E51" s="123"/>
      <c r="F51" s="123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 spans="1:26" ht="12.75" customHeight="1" x14ac:dyDescent="0.2">
      <c r="A52" s="110"/>
      <c r="B52" s="122"/>
      <c r="C52" s="122"/>
      <c r="D52" s="122"/>
      <c r="E52" s="123"/>
      <c r="F52" s="123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</row>
    <row r="53" spans="1:26" ht="12.75" customHeight="1" x14ac:dyDescent="0.2">
      <c r="A53" s="110"/>
      <c r="B53" s="122"/>
      <c r="C53" s="122"/>
      <c r="D53" s="122"/>
      <c r="E53" s="123"/>
      <c r="F53" s="123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</row>
    <row r="54" spans="1:26" ht="12.75" customHeight="1" x14ac:dyDescent="0.2">
      <c r="A54" s="110"/>
      <c r="B54" s="122"/>
      <c r="C54" s="122"/>
      <c r="D54" s="122"/>
      <c r="E54" s="123"/>
      <c r="F54" s="123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</row>
    <row r="55" spans="1:26" ht="12.75" customHeight="1" x14ac:dyDescent="0.2">
      <c r="A55" s="110"/>
      <c r="B55" s="122"/>
      <c r="C55" s="122"/>
      <c r="D55" s="122"/>
      <c r="E55" s="123"/>
      <c r="F55" s="123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</row>
    <row r="56" spans="1:26" ht="12.75" customHeight="1" x14ac:dyDescent="0.2">
      <c r="A56" s="110"/>
      <c r="B56" s="122"/>
      <c r="C56" s="122"/>
      <c r="D56" s="122"/>
      <c r="E56" s="123"/>
      <c r="F56" s="123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</row>
    <row r="57" spans="1:26" ht="12.75" customHeight="1" x14ac:dyDescent="0.2">
      <c r="A57" s="110"/>
      <c r="B57" s="122"/>
      <c r="C57" s="122"/>
      <c r="D57" s="122"/>
      <c r="E57" s="123"/>
      <c r="F57" s="123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</row>
    <row r="58" spans="1:26" ht="12.75" customHeight="1" x14ac:dyDescent="0.2">
      <c r="A58" s="110"/>
      <c r="B58" s="122"/>
      <c r="C58" s="122"/>
      <c r="D58" s="122"/>
      <c r="E58" s="123"/>
      <c r="F58" s="123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spans="1:26" ht="12.75" customHeight="1" x14ac:dyDescent="0.2">
      <c r="A59" s="110"/>
      <c r="B59" s="122"/>
      <c r="C59" s="122"/>
      <c r="D59" s="122"/>
      <c r="E59" s="123"/>
      <c r="F59" s="123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</row>
    <row r="60" spans="1:26" ht="12.75" customHeight="1" x14ac:dyDescent="0.2">
      <c r="A60" s="110"/>
      <c r="B60" s="122"/>
      <c r="C60" s="122"/>
      <c r="D60" s="122"/>
      <c r="E60" s="123"/>
      <c r="F60" s="123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 spans="1:26" ht="12.75" customHeight="1" x14ac:dyDescent="0.2">
      <c r="A61" s="110"/>
      <c r="B61" s="122"/>
      <c r="C61" s="122"/>
      <c r="D61" s="122"/>
      <c r="E61" s="123"/>
      <c r="F61" s="123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spans="1:26" ht="12.75" customHeight="1" x14ac:dyDescent="0.2">
      <c r="A62" s="110"/>
      <c r="B62" s="122"/>
      <c r="C62" s="122"/>
      <c r="D62" s="122"/>
      <c r="E62" s="123"/>
      <c r="F62" s="123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 spans="1:26" ht="12.75" customHeight="1" x14ac:dyDescent="0.2">
      <c r="A63" s="110"/>
      <c r="B63" s="122"/>
      <c r="C63" s="122"/>
      <c r="D63" s="122"/>
      <c r="E63" s="123"/>
      <c r="F63" s="123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</row>
    <row r="64" spans="1:26" ht="12.75" customHeight="1" x14ac:dyDescent="0.2">
      <c r="A64" s="110"/>
      <c r="B64" s="122"/>
      <c r="C64" s="122"/>
      <c r="D64" s="122"/>
      <c r="E64" s="123"/>
      <c r="F64" s="123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</row>
    <row r="65" spans="1:26" ht="12.75" customHeight="1" x14ac:dyDescent="0.2">
      <c r="A65" s="110"/>
      <c r="B65" s="122"/>
      <c r="C65" s="122"/>
      <c r="D65" s="122"/>
      <c r="E65" s="123"/>
      <c r="F65" s="123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</row>
    <row r="66" spans="1:26" ht="12.75" customHeight="1" x14ac:dyDescent="0.2">
      <c r="A66" s="110"/>
      <c r="B66" s="122"/>
      <c r="C66" s="122"/>
      <c r="D66" s="122"/>
      <c r="E66" s="123"/>
      <c r="F66" s="123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</row>
    <row r="67" spans="1:26" ht="12.75" customHeight="1" x14ac:dyDescent="0.2">
      <c r="A67" s="110"/>
      <c r="B67" s="122"/>
      <c r="C67" s="122"/>
      <c r="D67" s="122"/>
      <c r="E67" s="123"/>
      <c r="F67" s="123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</row>
    <row r="68" spans="1:26" ht="12.75" customHeight="1" x14ac:dyDescent="0.2">
      <c r="A68" s="110"/>
      <c r="B68" s="122"/>
      <c r="C68" s="122"/>
      <c r="D68" s="122"/>
      <c r="E68" s="123"/>
      <c r="F68" s="123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</row>
    <row r="69" spans="1:26" ht="12.75" customHeight="1" x14ac:dyDescent="0.2">
      <c r="A69" s="110"/>
      <c r="B69" s="122"/>
      <c r="C69" s="122"/>
      <c r="D69" s="122"/>
      <c r="E69" s="123"/>
      <c r="F69" s="123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</row>
    <row r="70" spans="1:26" ht="12.75" customHeight="1" x14ac:dyDescent="0.2">
      <c r="A70" s="110"/>
      <c r="B70" s="122"/>
      <c r="C70" s="122"/>
      <c r="D70" s="122"/>
      <c r="E70" s="123"/>
      <c r="F70" s="123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</row>
    <row r="71" spans="1:26" ht="12.75" customHeight="1" x14ac:dyDescent="0.2">
      <c r="A71" s="110"/>
      <c r="B71" s="122"/>
      <c r="C71" s="122"/>
      <c r="D71" s="122"/>
      <c r="E71" s="123"/>
      <c r="F71" s="123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</row>
    <row r="72" spans="1:26" ht="12.75" customHeight="1" x14ac:dyDescent="0.2">
      <c r="A72" s="110"/>
      <c r="B72" s="122"/>
      <c r="C72" s="122"/>
      <c r="D72" s="122"/>
      <c r="E72" s="123"/>
      <c r="F72" s="123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</row>
    <row r="73" spans="1:26" ht="12.75" customHeight="1" x14ac:dyDescent="0.2">
      <c r="A73" s="110"/>
      <c r="B73" s="122"/>
      <c r="C73" s="122"/>
      <c r="D73" s="122"/>
      <c r="E73" s="123"/>
      <c r="F73" s="123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</row>
    <row r="74" spans="1:26" ht="12.75" customHeight="1" x14ac:dyDescent="0.2">
      <c r="A74" s="110"/>
      <c r="B74" s="122"/>
      <c r="C74" s="122"/>
      <c r="D74" s="122"/>
      <c r="E74" s="123"/>
      <c r="F74" s="123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</row>
    <row r="75" spans="1:26" ht="12.75" customHeight="1" x14ac:dyDescent="0.2">
      <c r="A75" s="110"/>
      <c r="B75" s="122"/>
      <c r="C75" s="122"/>
      <c r="D75" s="122"/>
      <c r="E75" s="123"/>
      <c r="F75" s="123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</row>
    <row r="76" spans="1:26" ht="12.75" customHeight="1" x14ac:dyDescent="0.2">
      <c r="A76" s="110"/>
      <c r="B76" s="122"/>
      <c r="C76" s="122"/>
      <c r="D76" s="122"/>
      <c r="E76" s="123"/>
      <c r="F76" s="123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</row>
    <row r="77" spans="1:26" ht="12.75" customHeight="1" x14ac:dyDescent="0.2">
      <c r="A77" s="110"/>
      <c r="B77" s="122"/>
      <c r="C77" s="122"/>
      <c r="D77" s="122"/>
      <c r="E77" s="123"/>
      <c r="F77" s="123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</row>
    <row r="78" spans="1:26" ht="12.75" customHeight="1" x14ac:dyDescent="0.2">
      <c r="A78" s="110"/>
      <c r="B78" s="122"/>
      <c r="C78" s="122"/>
      <c r="D78" s="122"/>
      <c r="E78" s="123"/>
      <c r="F78" s="123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</row>
    <row r="79" spans="1:26" ht="12.75" customHeight="1" x14ac:dyDescent="0.2">
      <c r="A79" s="110"/>
      <c r="B79" s="122"/>
      <c r="C79" s="122"/>
      <c r="D79" s="122"/>
      <c r="E79" s="123"/>
      <c r="F79" s="123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</row>
    <row r="80" spans="1:26" ht="12.75" customHeight="1" x14ac:dyDescent="0.2">
      <c r="A80" s="110"/>
      <c r="B80" s="122"/>
      <c r="C80" s="122"/>
      <c r="D80" s="122"/>
      <c r="E80" s="123"/>
      <c r="F80" s="123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</row>
    <row r="81" spans="1:26" ht="12.75" customHeight="1" x14ac:dyDescent="0.2">
      <c r="A81" s="110"/>
      <c r="B81" s="122"/>
      <c r="C81" s="122"/>
      <c r="D81" s="122"/>
      <c r="E81" s="123"/>
      <c r="F81" s="123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</row>
    <row r="82" spans="1:26" ht="12.75" customHeight="1" x14ac:dyDescent="0.2">
      <c r="A82" s="110"/>
      <c r="B82" s="122"/>
      <c r="C82" s="122"/>
      <c r="D82" s="122"/>
      <c r="E82" s="123"/>
      <c r="F82" s="123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</row>
    <row r="83" spans="1:26" ht="12.75" customHeight="1" x14ac:dyDescent="0.2">
      <c r="A83" s="110"/>
      <c r="B83" s="122"/>
      <c r="C83" s="122"/>
      <c r="D83" s="122"/>
      <c r="E83" s="123"/>
      <c r="F83" s="123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</row>
    <row r="84" spans="1:26" ht="12.75" customHeight="1" x14ac:dyDescent="0.2">
      <c r="A84" s="110"/>
      <c r="B84" s="122"/>
      <c r="C84" s="122"/>
      <c r="D84" s="122"/>
      <c r="E84" s="123"/>
      <c r="F84" s="123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</row>
    <row r="85" spans="1:26" ht="12.75" customHeight="1" x14ac:dyDescent="0.2">
      <c r="A85" s="110"/>
      <c r="B85" s="122"/>
      <c r="C85" s="122"/>
      <c r="D85" s="122"/>
      <c r="E85" s="123"/>
      <c r="F85" s="123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</row>
    <row r="86" spans="1:26" ht="12.75" customHeight="1" x14ac:dyDescent="0.2">
      <c r="A86" s="110"/>
      <c r="B86" s="122"/>
      <c r="C86" s="122"/>
      <c r="D86" s="122"/>
      <c r="E86" s="123"/>
      <c r="F86" s="123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</row>
    <row r="87" spans="1:26" ht="12.75" customHeight="1" x14ac:dyDescent="0.2">
      <c r="A87" s="110"/>
      <c r="B87" s="122"/>
      <c r="C87" s="122"/>
      <c r="D87" s="122"/>
      <c r="E87" s="123"/>
      <c r="F87" s="123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</row>
    <row r="88" spans="1:26" ht="12.75" customHeight="1" x14ac:dyDescent="0.2">
      <c r="A88" s="110"/>
      <c r="B88" s="122"/>
      <c r="C88" s="122"/>
      <c r="D88" s="122"/>
      <c r="E88" s="123"/>
      <c r="F88" s="123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</row>
    <row r="89" spans="1:26" ht="12.75" customHeight="1" x14ac:dyDescent="0.2">
      <c r="A89" s="110"/>
      <c r="B89" s="122"/>
      <c r="C89" s="122"/>
      <c r="D89" s="122"/>
      <c r="E89" s="123"/>
      <c r="F89" s="123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</row>
    <row r="90" spans="1:26" ht="12.75" customHeight="1" x14ac:dyDescent="0.2">
      <c r="A90" s="110"/>
      <c r="B90" s="122"/>
      <c r="C90" s="122"/>
      <c r="D90" s="122"/>
      <c r="E90" s="123"/>
      <c r="F90" s="123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</row>
    <row r="91" spans="1:26" ht="12.75" customHeight="1" x14ac:dyDescent="0.2">
      <c r="A91" s="110"/>
      <c r="B91" s="122"/>
      <c r="C91" s="122"/>
      <c r="D91" s="122"/>
      <c r="E91" s="123"/>
      <c r="F91" s="123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</row>
    <row r="92" spans="1:26" ht="12.75" customHeight="1" x14ac:dyDescent="0.2">
      <c r="A92" s="110"/>
      <c r="B92" s="122"/>
      <c r="C92" s="122"/>
      <c r="D92" s="122"/>
      <c r="E92" s="123"/>
      <c r="F92" s="123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</row>
    <row r="93" spans="1:26" ht="12.75" customHeight="1" x14ac:dyDescent="0.2">
      <c r="A93" s="110"/>
      <c r="B93" s="122"/>
      <c r="C93" s="122"/>
      <c r="D93" s="122"/>
      <c r="E93" s="123"/>
      <c r="F93" s="123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</row>
    <row r="94" spans="1:26" ht="12.75" customHeight="1" x14ac:dyDescent="0.2">
      <c r="A94" s="110"/>
      <c r="B94" s="122"/>
      <c r="C94" s="122"/>
      <c r="D94" s="122"/>
      <c r="E94" s="123"/>
      <c r="F94" s="123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</row>
    <row r="95" spans="1:26" ht="12.75" customHeight="1" x14ac:dyDescent="0.2">
      <c r="A95" s="110"/>
      <c r="B95" s="122"/>
      <c r="C95" s="122"/>
      <c r="D95" s="122"/>
      <c r="E95" s="123"/>
      <c r="F95" s="123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</row>
    <row r="96" spans="1:26" ht="12.75" customHeight="1" x14ac:dyDescent="0.2">
      <c r="A96" s="110"/>
      <c r="B96" s="122"/>
      <c r="C96" s="122"/>
      <c r="D96" s="122"/>
      <c r="E96" s="123"/>
      <c r="F96" s="123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</row>
    <row r="97" spans="1:26" ht="12.75" customHeight="1" x14ac:dyDescent="0.2">
      <c r="A97" s="110"/>
      <c r="B97" s="122"/>
      <c r="C97" s="122"/>
      <c r="D97" s="122"/>
      <c r="E97" s="123"/>
      <c r="F97" s="123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</row>
    <row r="98" spans="1:26" ht="12.75" customHeight="1" x14ac:dyDescent="0.2">
      <c r="A98" s="110"/>
      <c r="B98" s="122"/>
      <c r="C98" s="122"/>
      <c r="D98" s="122"/>
      <c r="E98" s="123"/>
      <c r="F98" s="123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</row>
    <row r="99" spans="1:26" ht="12.75" customHeight="1" x14ac:dyDescent="0.2">
      <c r="A99" s="110"/>
      <c r="B99" s="122"/>
      <c r="C99" s="122"/>
      <c r="D99" s="122"/>
      <c r="E99" s="123"/>
      <c r="F99" s="123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</row>
    <row r="100" spans="1:26" ht="12.75" customHeight="1" x14ac:dyDescent="0.2">
      <c r="A100" s="110"/>
      <c r="B100" s="122"/>
      <c r="C100" s="122"/>
      <c r="D100" s="122"/>
      <c r="E100" s="123"/>
      <c r="F100" s="123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</row>
    <row r="101" spans="1:26" ht="12.75" customHeight="1" x14ac:dyDescent="0.2">
      <c r="A101" s="110"/>
      <c r="B101" s="122"/>
      <c r="C101" s="122"/>
      <c r="D101" s="122"/>
      <c r="E101" s="123"/>
      <c r="F101" s="123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</row>
    <row r="102" spans="1:26" ht="12.75" customHeight="1" x14ac:dyDescent="0.2">
      <c r="A102" s="110"/>
      <c r="B102" s="122"/>
      <c r="C102" s="122"/>
      <c r="D102" s="122"/>
      <c r="E102" s="123"/>
      <c r="F102" s="123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</row>
    <row r="103" spans="1:26" ht="12.75" customHeight="1" x14ac:dyDescent="0.2">
      <c r="A103" s="110"/>
      <c r="B103" s="122"/>
      <c r="C103" s="122"/>
      <c r="D103" s="122"/>
      <c r="E103" s="123"/>
      <c r="F103" s="123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</row>
    <row r="104" spans="1:26" ht="12.75" customHeight="1" x14ac:dyDescent="0.2">
      <c r="A104" s="110"/>
      <c r="B104" s="122"/>
      <c r="C104" s="122"/>
      <c r="D104" s="122"/>
      <c r="E104" s="123"/>
      <c r="F104" s="123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</row>
    <row r="105" spans="1:26" ht="12.75" customHeight="1" x14ac:dyDescent="0.2">
      <c r="A105" s="110"/>
      <c r="B105" s="122"/>
      <c r="C105" s="122"/>
      <c r="D105" s="122"/>
      <c r="E105" s="123"/>
      <c r="F105" s="123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</row>
    <row r="106" spans="1:26" ht="12.75" customHeight="1" x14ac:dyDescent="0.2">
      <c r="A106" s="110"/>
      <c r="B106" s="122"/>
      <c r="C106" s="122"/>
      <c r="D106" s="122"/>
      <c r="E106" s="123"/>
      <c r="F106" s="123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</row>
    <row r="107" spans="1:26" ht="12.75" customHeight="1" x14ac:dyDescent="0.2">
      <c r="A107" s="110"/>
      <c r="B107" s="122"/>
      <c r="C107" s="122"/>
      <c r="D107" s="122"/>
      <c r="E107" s="123"/>
      <c r="F107" s="123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</row>
    <row r="108" spans="1:26" ht="12.75" customHeight="1" x14ac:dyDescent="0.2">
      <c r="A108" s="110"/>
      <c r="B108" s="122"/>
      <c r="C108" s="122"/>
      <c r="D108" s="122"/>
      <c r="E108" s="123"/>
      <c r="F108" s="123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</row>
    <row r="109" spans="1:26" ht="12.75" customHeight="1" x14ac:dyDescent="0.2">
      <c r="A109" s="110"/>
      <c r="B109" s="122"/>
      <c r="C109" s="122"/>
      <c r="D109" s="122"/>
      <c r="E109" s="123"/>
      <c r="F109" s="123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</row>
    <row r="110" spans="1:26" ht="12.75" customHeight="1" x14ac:dyDescent="0.2">
      <c r="A110" s="110"/>
      <c r="B110" s="122"/>
      <c r="C110" s="122"/>
      <c r="D110" s="122"/>
      <c r="E110" s="123"/>
      <c r="F110" s="123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</row>
    <row r="111" spans="1:26" ht="12.75" customHeight="1" x14ac:dyDescent="0.2">
      <c r="A111" s="110"/>
      <c r="B111" s="122"/>
      <c r="C111" s="122"/>
      <c r="D111" s="122"/>
      <c r="E111" s="123"/>
      <c r="F111" s="123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</row>
    <row r="112" spans="1:26" ht="12.75" customHeight="1" x14ac:dyDescent="0.2">
      <c r="A112" s="110"/>
      <c r="B112" s="122"/>
      <c r="C112" s="122"/>
      <c r="D112" s="122"/>
      <c r="E112" s="123"/>
      <c r="F112" s="123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</row>
    <row r="113" spans="1:26" ht="12.75" customHeight="1" x14ac:dyDescent="0.2">
      <c r="A113" s="110"/>
      <c r="B113" s="122"/>
      <c r="C113" s="122"/>
      <c r="D113" s="122"/>
      <c r="E113" s="123"/>
      <c r="F113" s="123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</row>
    <row r="114" spans="1:26" ht="12.75" customHeight="1" x14ac:dyDescent="0.2">
      <c r="A114" s="110"/>
      <c r="B114" s="122"/>
      <c r="C114" s="122"/>
      <c r="D114" s="122"/>
      <c r="E114" s="123"/>
      <c r="F114" s="123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</row>
    <row r="115" spans="1:26" ht="12.75" customHeight="1" x14ac:dyDescent="0.2">
      <c r="A115" s="110"/>
      <c r="B115" s="122"/>
      <c r="C115" s="122"/>
      <c r="D115" s="122"/>
      <c r="E115" s="123"/>
      <c r="F115" s="123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</row>
    <row r="116" spans="1:26" ht="12.75" customHeight="1" x14ac:dyDescent="0.2">
      <c r="A116" s="110"/>
      <c r="B116" s="122"/>
      <c r="C116" s="122"/>
      <c r="D116" s="122"/>
      <c r="E116" s="123"/>
      <c r="F116" s="123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</row>
    <row r="117" spans="1:26" ht="12.75" customHeight="1" x14ac:dyDescent="0.2">
      <c r="A117" s="110"/>
      <c r="B117" s="122"/>
      <c r="C117" s="122"/>
      <c r="D117" s="122"/>
      <c r="E117" s="123"/>
      <c r="F117" s="123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</row>
    <row r="118" spans="1:26" ht="12.75" customHeight="1" x14ac:dyDescent="0.2">
      <c r="A118" s="110"/>
      <c r="B118" s="122"/>
      <c r="C118" s="122"/>
      <c r="D118" s="122"/>
      <c r="E118" s="123"/>
      <c r="F118" s="123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</row>
    <row r="119" spans="1:26" ht="12.75" customHeight="1" x14ac:dyDescent="0.2">
      <c r="A119" s="110"/>
      <c r="B119" s="122"/>
      <c r="C119" s="122"/>
      <c r="D119" s="122"/>
      <c r="E119" s="123"/>
      <c r="F119" s="123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</row>
    <row r="120" spans="1:26" ht="12.75" customHeight="1" x14ac:dyDescent="0.2">
      <c r="A120" s="110"/>
      <c r="B120" s="122"/>
      <c r="C120" s="122"/>
      <c r="D120" s="122"/>
      <c r="E120" s="123"/>
      <c r="F120" s="123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</row>
    <row r="121" spans="1:26" ht="12.75" customHeight="1" x14ac:dyDescent="0.2">
      <c r="A121" s="110"/>
      <c r="B121" s="122"/>
      <c r="C121" s="122"/>
      <c r="D121" s="122"/>
      <c r="E121" s="123"/>
      <c r="F121" s="123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</row>
    <row r="122" spans="1:26" ht="12.75" customHeight="1" x14ac:dyDescent="0.2">
      <c r="A122" s="110"/>
      <c r="B122" s="122"/>
      <c r="C122" s="122"/>
      <c r="D122" s="122"/>
      <c r="E122" s="123"/>
      <c r="F122" s="123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</row>
    <row r="123" spans="1:26" ht="12.75" customHeight="1" x14ac:dyDescent="0.2">
      <c r="A123" s="110"/>
      <c r="B123" s="122"/>
      <c r="C123" s="122"/>
      <c r="D123" s="122"/>
      <c r="E123" s="123"/>
      <c r="F123" s="123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</row>
    <row r="124" spans="1:26" ht="12.75" customHeight="1" x14ac:dyDescent="0.2">
      <c r="A124" s="110"/>
      <c r="B124" s="122"/>
      <c r="C124" s="122"/>
      <c r="D124" s="122"/>
      <c r="E124" s="123"/>
      <c r="F124" s="123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</row>
    <row r="125" spans="1:26" ht="12.75" customHeight="1" x14ac:dyDescent="0.2">
      <c r="A125" s="110"/>
      <c r="B125" s="122"/>
      <c r="C125" s="122"/>
      <c r="D125" s="122"/>
      <c r="E125" s="123"/>
      <c r="F125" s="123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</row>
    <row r="126" spans="1:26" ht="12.75" customHeight="1" x14ac:dyDescent="0.2">
      <c r="A126" s="110"/>
      <c r="B126" s="122"/>
      <c r="C126" s="122"/>
      <c r="D126" s="122"/>
      <c r="E126" s="123"/>
      <c r="F126" s="123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</row>
    <row r="127" spans="1:26" ht="12.75" customHeight="1" x14ac:dyDescent="0.2">
      <c r="A127" s="110"/>
      <c r="B127" s="122"/>
      <c r="C127" s="122"/>
      <c r="D127" s="122"/>
      <c r="E127" s="123"/>
      <c r="F127" s="123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</row>
    <row r="128" spans="1:26" ht="12.75" customHeight="1" x14ac:dyDescent="0.2">
      <c r="A128" s="110"/>
      <c r="B128" s="122"/>
      <c r="C128" s="122"/>
      <c r="D128" s="122"/>
      <c r="E128" s="123"/>
      <c r="F128" s="123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</row>
    <row r="129" spans="1:26" ht="12.75" customHeight="1" x14ac:dyDescent="0.2">
      <c r="A129" s="110"/>
      <c r="B129" s="122"/>
      <c r="C129" s="122"/>
      <c r="D129" s="122"/>
      <c r="E129" s="123"/>
      <c r="F129" s="123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</row>
    <row r="130" spans="1:26" ht="12.75" customHeight="1" x14ac:dyDescent="0.2">
      <c r="A130" s="110"/>
      <c r="B130" s="122"/>
      <c r="C130" s="122"/>
      <c r="D130" s="122"/>
      <c r="E130" s="123"/>
      <c r="F130" s="123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</row>
    <row r="131" spans="1:26" ht="12.75" customHeight="1" x14ac:dyDescent="0.2">
      <c r="A131" s="110"/>
      <c r="B131" s="122"/>
      <c r="C131" s="122"/>
      <c r="D131" s="122"/>
      <c r="E131" s="123"/>
      <c r="F131" s="123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</row>
    <row r="132" spans="1:26" ht="12.75" customHeight="1" x14ac:dyDescent="0.2">
      <c r="A132" s="110"/>
      <c r="B132" s="122"/>
      <c r="C132" s="122"/>
      <c r="D132" s="122"/>
      <c r="E132" s="123"/>
      <c r="F132" s="123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</row>
    <row r="133" spans="1:26" ht="12.75" customHeight="1" x14ac:dyDescent="0.2">
      <c r="A133" s="110"/>
      <c r="B133" s="122"/>
      <c r="C133" s="122"/>
      <c r="D133" s="122"/>
      <c r="E133" s="123"/>
      <c r="F133" s="123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</row>
    <row r="134" spans="1:26" ht="12.75" customHeight="1" x14ac:dyDescent="0.2">
      <c r="A134" s="110"/>
      <c r="B134" s="122"/>
      <c r="C134" s="122"/>
      <c r="D134" s="122"/>
      <c r="E134" s="123"/>
      <c r="F134" s="123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</row>
    <row r="135" spans="1:26" ht="12.75" customHeight="1" x14ac:dyDescent="0.2">
      <c r="A135" s="110"/>
      <c r="B135" s="122"/>
      <c r="C135" s="122"/>
      <c r="D135" s="122"/>
      <c r="E135" s="123"/>
      <c r="F135" s="123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</row>
    <row r="136" spans="1:26" ht="12.75" customHeight="1" x14ac:dyDescent="0.2">
      <c r="A136" s="110"/>
      <c r="B136" s="122"/>
      <c r="C136" s="122"/>
      <c r="D136" s="122"/>
      <c r="E136" s="123"/>
      <c r="F136" s="123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</row>
    <row r="137" spans="1:26" ht="12.75" customHeight="1" x14ac:dyDescent="0.2">
      <c r="A137" s="110"/>
      <c r="B137" s="122"/>
      <c r="C137" s="122"/>
      <c r="D137" s="122"/>
      <c r="E137" s="123"/>
      <c r="F137" s="123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</row>
    <row r="138" spans="1:26" ht="12.75" customHeight="1" x14ac:dyDescent="0.2">
      <c r="A138" s="110"/>
      <c r="B138" s="122"/>
      <c r="C138" s="122"/>
      <c r="D138" s="122"/>
      <c r="E138" s="123"/>
      <c r="F138" s="123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</row>
    <row r="139" spans="1:26" ht="12.75" customHeight="1" x14ac:dyDescent="0.2">
      <c r="A139" s="110"/>
      <c r="B139" s="122"/>
      <c r="C139" s="122"/>
      <c r="D139" s="122"/>
      <c r="E139" s="123"/>
      <c r="F139" s="123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</row>
    <row r="140" spans="1:26" ht="12.75" customHeight="1" x14ac:dyDescent="0.2">
      <c r="A140" s="110"/>
      <c r="B140" s="122"/>
      <c r="C140" s="122"/>
      <c r="D140" s="122"/>
      <c r="E140" s="123"/>
      <c r="F140" s="123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</row>
    <row r="141" spans="1:26" ht="12.75" customHeight="1" x14ac:dyDescent="0.2">
      <c r="A141" s="110"/>
      <c r="B141" s="122"/>
      <c r="C141" s="122"/>
      <c r="D141" s="122"/>
      <c r="E141" s="123"/>
      <c r="F141" s="123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</row>
    <row r="142" spans="1:26" ht="12.75" customHeight="1" x14ac:dyDescent="0.2">
      <c r="A142" s="110"/>
      <c r="B142" s="122"/>
      <c r="C142" s="122"/>
      <c r="D142" s="122"/>
      <c r="E142" s="123"/>
      <c r="F142" s="123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</row>
    <row r="143" spans="1:26" ht="12.75" customHeight="1" x14ac:dyDescent="0.2">
      <c r="A143" s="110"/>
      <c r="B143" s="122"/>
      <c r="C143" s="122"/>
      <c r="D143" s="122"/>
      <c r="E143" s="123"/>
      <c r="F143" s="123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spans="1:26" ht="12.75" customHeight="1" x14ac:dyDescent="0.2">
      <c r="A144" s="110"/>
      <c r="B144" s="122"/>
      <c r="C144" s="122"/>
      <c r="D144" s="122"/>
      <c r="E144" s="123"/>
      <c r="F144" s="123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spans="1:26" ht="12.75" customHeight="1" x14ac:dyDescent="0.2">
      <c r="A145" s="110"/>
      <c r="B145" s="122"/>
      <c r="C145" s="122"/>
      <c r="D145" s="122"/>
      <c r="E145" s="123"/>
      <c r="F145" s="123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spans="1:26" ht="12.75" customHeight="1" x14ac:dyDescent="0.2">
      <c r="A146" s="110"/>
      <c r="B146" s="122"/>
      <c r="C146" s="122"/>
      <c r="D146" s="122"/>
      <c r="E146" s="123"/>
      <c r="F146" s="123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</row>
    <row r="147" spans="1:26" ht="12.75" customHeight="1" x14ac:dyDescent="0.2">
      <c r="A147" s="110"/>
      <c r="B147" s="122"/>
      <c r="C147" s="122"/>
      <c r="D147" s="122"/>
      <c r="E147" s="123"/>
      <c r="F147" s="123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</row>
    <row r="148" spans="1:26" ht="12.75" customHeight="1" x14ac:dyDescent="0.2">
      <c r="A148" s="110"/>
      <c r="B148" s="122"/>
      <c r="C148" s="122"/>
      <c r="D148" s="122"/>
      <c r="E148" s="123"/>
      <c r="F148" s="123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spans="1:26" ht="12.75" customHeight="1" x14ac:dyDescent="0.2">
      <c r="A149" s="110"/>
      <c r="B149" s="122"/>
      <c r="C149" s="122"/>
      <c r="D149" s="122"/>
      <c r="E149" s="123"/>
      <c r="F149" s="123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spans="1:26" ht="12.75" customHeight="1" x14ac:dyDescent="0.2">
      <c r="A150" s="110"/>
      <c r="B150" s="122"/>
      <c r="C150" s="122"/>
      <c r="D150" s="122"/>
      <c r="E150" s="123"/>
      <c r="F150" s="123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spans="1:26" ht="12.75" customHeight="1" x14ac:dyDescent="0.2">
      <c r="A151" s="110"/>
      <c r="B151" s="122"/>
      <c r="C151" s="122"/>
      <c r="D151" s="122"/>
      <c r="E151" s="123"/>
      <c r="F151" s="123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spans="1:26" ht="12.75" customHeight="1" x14ac:dyDescent="0.2">
      <c r="A152" s="110"/>
      <c r="B152" s="122"/>
      <c r="C152" s="122"/>
      <c r="D152" s="122"/>
      <c r="E152" s="123"/>
      <c r="F152" s="123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spans="1:26" ht="12.75" customHeight="1" x14ac:dyDescent="0.2">
      <c r="A153" s="110"/>
      <c r="B153" s="122"/>
      <c r="C153" s="122"/>
      <c r="D153" s="122"/>
      <c r="E153" s="123"/>
      <c r="F153" s="123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</row>
    <row r="154" spans="1:26" ht="12.75" customHeight="1" x14ac:dyDescent="0.2">
      <c r="A154" s="110"/>
      <c r="B154" s="122"/>
      <c r="C154" s="122"/>
      <c r="D154" s="122"/>
      <c r="E154" s="123"/>
      <c r="F154" s="123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spans="1:26" ht="12.75" customHeight="1" x14ac:dyDescent="0.2">
      <c r="A155" s="110"/>
      <c r="B155" s="122"/>
      <c r="C155" s="122"/>
      <c r="D155" s="122"/>
      <c r="E155" s="123"/>
      <c r="F155" s="123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spans="1:26" ht="12.75" customHeight="1" x14ac:dyDescent="0.2">
      <c r="A156" s="110"/>
      <c r="B156" s="122"/>
      <c r="C156" s="122"/>
      <c r="D156" s="122"/>
      <c r="E156" s="123"/>
      <c r="F156" s="123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</row>
    <row r="157" spans="1:26" ht="12.75" customHeight="1" x14ac:dyDescent="0.2">
      <c r="A157" s="110"/>
      <c r="B157" s="122"/>
      <c r="C157" s="122"/>
      <c r="D157" s="122"/>
      <c r="E157" s="123"/>
      <c r="F157" s="123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</row>
    <row r="158" spans="1:26" ht="12.75" customHeight="1" x14ac:dyDescent="0.2">
      <c r="A158" s="110"/>
      <c r="B158" s="122"/>
      <c r="C158" s="122"/>
      <c r="D158" s="122"/>
      <c r="E158" s="123"/>
      <c r="F158" s="123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</row>
    <row r="159" spans="1:26" ht="12.75" customHeight="1" x14ac:dyDescent="0.2">
      <c r="A159" s="110"/>
      <c r="B159" s="122"/>
      <c r="C159" s="122"/>
      <c r="D159" s="122"/>
      <c r="E159" s="123"/>
      <c r="F159" s="123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</row>
    <row r="160" spans="1:26" ht="12.75" customHeight="1" x14ac:dyDescent="0.2">
      <c r="A160" s="110"/>
      <c r="B160" s="122"/>
      <c r="C160" s="122"/>
      <c r="D160" s="122"/>
      <c r="E160" s="123"/>
      <c r="F160" s="123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</row>
    <row r="161" spans="1:26" ht="12.75" customHeight="1" x14ac:dyDescent="0.2">
      <c r="A161" s="110"/>
      <c r="B161" s="122"/>
      <c r="C161" s="122"/>
      <c r="D161" s="122"/>
      <c r="E161" s="123"/>
      <c r="F161" s="123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</row>
    <row r="162" spans="1:26" ht="12.75" customHeight="1" x14ac:dyDescent="0.2">
      <c r="A162" s="110"/>
      <c r="B162" s="122"/>
      <c r="C162" s="122"/>
      <c r="D162" s="122"/>
      <c r="E162" s="123"/>
      <c r="F162" s="123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</row>
    <row r="163" spans="1:26" ht="12.75" customHeight="1" x14ac:dyDescent="0.2">
      <c r="A163" s="110"/>
      <c r="B163" s="122"/>
      <c r="C163" s="122"/>
      <c r="D163" s="122"/>
      <c r="E163" s="123"/>
      <c r="F163" s="123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</row>
    <row r="164" spans="1:26" ht="12.75" customHeight="1" x14ac:dyDescent="0.2">
      <c r="A164" s="110"/>
      <c r="B164" s="122"/>
      <c r="C164" s="122"/>
      <c r="D164" s="122"/>
      <c r="E164" s="123"/>
      <c r="F164" s="123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</row>
    <row r="165" spans="1:26" ht="12.75" customHeight="1" x14ac:dyDescent="0.2">
      <c r="A165" s="110"/>
      <c r="B165" s="122"/>
      <c r="C165" s="122"/>
      <c r="D165" s="122"/>
      <c r="E165" s="123"/>
      <c r="F165" s="123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</row>
    <row r="166" spans="1:26" ht="12.75" customHeight="1" x14ac:dyDescent="0.2">
      <c r="A166" s="110"/>
      <c r="B166" s="122"/>
      <c r="C166" s="122"/>
      <c r="D166" s="122"/>
      <c r="E166" s="123"/>
      <c r="F166" s="123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</row>
    <row r="167" spans="1:26" ht="12.75" customHeight="1" x14ac:dyDescent="0.2">
      <c r="A167" s="110"/>
      <c r="B167" s="122"/>
      <c r="C167" s="122"/>
      <c r="D167" s="122"/>
      <c r="E167" s="123"/>
      <c r="F167" s="123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</row>
    <row r="168" spans="1:26" ht="12.75" customHeight="1" x14ac:dyDescent="0.2">
      <c r="A168" s="110"/>
      <c r="B168" s="122"/>
      <c r="C168" s="122"/>
      <c r="D168" s="122"/>
      <c r="E168" s="123"/>
      <c r="F168" s="123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</row>
    <row r="169" spans="1:26" ht="12.75" customHeight="1" x14ac:dyDescent="0.2">
      <c r="A169" s="110"/>
      <c r="B169" s="122"/>
      <c r="C169" s="122"/>
      <c r="D169" s="122"/>
      <c r="E169" s="123"/>
      <c r="F169" s="123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</row>
    <row r="170" spans="1:26" ht="12.75" customHeight="1" x14ac:dyDescent="0.2">
      <c r="A170" s="110"/>
      <c r="B170" s="122"/>
      <c r="C170" s="122"/>
      <c r="D170" s="122"/>
      <c r="E170" s="123"/>
      <c r="F170" s="123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</row>
    <row r="171" spans="1:26" ht="12.75" customHeight="1" x14ac:dyDescent="0.2">
      <c r="A171" s="110"/>
      <c r="B171" s="122"/>
      <c r="C171" s="122"/>
      <c r="D171" s="122"/>
      <c r="E171" s="123"/>
      <c r="F171" s="123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</row>
    <row r="172" spans="1:26" ht="12.75" customHeight="1" x14ac:dyDescent="0.2">
      <c r="A172" s="110"/>
      <c r="B172" s="122"/>
      <c r="C172" s="122"/>
      <c r="D172" s="122"/>
      <c r="E172" s="123"/>
      <c r="F172" s="123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</row>
    <row r="173" spans="1:26" ht="12.75" customHeight="1" x14ac:dyDescent="0.2">
      <c r="A173" s="110"/>
      <c r="B173" s="122"/>
      <c r="C173" s="122"/>
      <c r="D173" s="122"/>
      <c r="E173" s="123"/>
      <c r="F173" s="123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</row>
    <row r="174" spans="1:26" ht="12.75" customHeight="1" x14ac:dyDescent="0.2">
      <c r="A174" s="110"/>
      <c r="B174" s="122"/>
      <c r="C174" s="122"/>
      <c r="D174" s="122"/>
      <c r="E174" s="123"/>
      <c r="F174" s="123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</row>
    <row r="175" spans="1:26" ht="12.75" customHeight="1" x14ac:dyDescent="0.2">
      <c r="A175" s="110"/>
      <c r="B175" s="122"/>
      <c r="C175" s="122"/>
      <c r="D175" s="122"/>
      <c r="E175" s="123"/>
      <c r="F175" s="123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</row>
    <row r="176" spans="1:26" ht="12.75" customHeight="1" x14ac:dyDescent="0.2">
      <c r="A176" s="110"/>
      <c r="B176" s="122"/>
      <c r="C176" s="122"/>
      <c r="D176" s="122"/>
      <c r="E176" s="123"/>
      <c r="F176" s="123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</row>
    <row r="177" spans="1:26" ht="12.75" customHeight="1" x14ac:dyDescent="0.2">
      <c r="A177" s="110"/>
      <c r="B177" s="122"/>
      <c r="C177" s="122"/>
      <c r="D177" s="122"/>
      <c r="E177" s="123"/>
      <c r="F177" s="123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</row>
    <row r="178" spans="1:26" ht="12.75" customHeight="1" x14ac:dyDescent="0.2">
      <c r="A178" s="110"/>
      <c r="B178" s="122"/>
      <c r="C178" s="122"/>
      <c r="D178" s="122"/>
      <c r="E178" s="123"/>
      <c r="F178" s="123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</row>
    <row r="179" spans="1:26" ht="12.75" customHeight="1" x14ac:dyDescent="0.2">
      <c r="A179" s="110"/>
      <c r="B179" s="122"/>
      <c r="C179" s="122"/>
      <c r="D179" s="122"/>
      <c r="E179" s="123"/>
      <c r="F179" s="123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</row>
    <row r="180" spans="1:26" ht="12.75" customHeight="1" x14ac:dyDescent="0.2">
      <c r="A180" s="110"/>
      <c r="B180" s="122"/>
      <c r="C180" s="122"/>
      <c r="D180" s="122"/>
      <c r="E180" s="123"/>
      <c r="F180" s="123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</row>
    <row r="181" spans="1:26" ht="12.75" customHeight="1" x14ac:dyDescent="0.2">
      <c r="A181" s="110"/>
      <c r="B181" s="122"/>
      <c r="C181" s="122"/>
      <c r="D181" s="122"/>
      <c r="E181" s="123"/>
      <c r="F181" s="123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</row>
    <row r="182" spans="1:26" ht="12.75" customHeight="1" x14ac:dyDescent="0.2">
      <c r="A182" s="110"/>
      <c r="B182" s="122"/>
      <c r="C182" s="122"/>
      <c r="D182" s="122"/>
      <c r="E182" s="123"/>
      <c r="F182" s="123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</row>
    <row r="183" spans="1:26" ht="12.75" customHeight="1" x14ac:dyDescent="0.2">
      <c r="A183" s="110"/>
      <c r="B183" s="122"/>
      <c r="C183" s="122"/>
      <c r="D183" s="122"/>
      <c r="E183" s="123"/>
      <c r="F183" s="123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</row>
    <row r="184" spans="1:26" ht="12.75" customHeight="1" x14ac:dyDescent="0.2">
      <c r="A184" s="110"/>
      <c r="B184" s="122"/>
      <c r="C184" s="122"/>
      <c r="D184" s="122"/>
      <c r="E184" s="123"/>
      <c r="F184" s="123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</row>
    <row r="185" spans="1:26" ht="12.75" customHeight="1" x14ac:dyDescent="0.2">
      <c r="A185" s="110"/>
      <c r="B185" s="122"/>
      <c r="C185" s="122"/>
      <c r="D185" s="122"/>
      <c r="E185" s="123"/>
      <c r="F185" s="123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</row>
    <row r="186" spans="1:26" ht="12.75" customHeight="1" x14ac:dyDescent="0.2">
      <c r="A186" s="110"/>
      <c r="B186" s="122"/>
      <c r="C186" s="122"/>
      <c r="D186" s="122"/>
      <c r="E186" s="123"/>
      <c r="F186" s="123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</row>
    <row r="187" spans="1:26" ht="12.75" customHeight="1" x14ac:dyDescent="0.2">
      <c r="A187" s="110"/>
      <c r="B187" s="122"/>
      <c r="C187" s="122"/>
      <c r="D187" s="122"/>
      <c r="E187" s="123"/>
      <c r="F187" s="123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</row>
    <row r="188" spans="1:26" ht="12.75" customHeight="1" x14ac:dyDescent="0.2">
      <c r="A188" s="110"/>
      <c r="B188" s="122"/>
      <c r="C188" s="122"/>
      <c r="D188" s="122"/>
      <c r="E188" s="123"/>
      <c r="F188" s="123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spans="1:26" ht="12.75" customHeight="1" x14ac:dyDescent="0.2">
      <c r="A189" s="110"/>
      <c r="B189" s="122"/>
      <c r="C189" s="122"/>
      <c r="D189" s="122"/>
      <c r="E189" s="123"/>
      <c r="F189" s="123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</row>
    <row r="190" spans="1:26" ht="12.75" customHeight="1" x14ac:dyDescent="0.2">
      <c r="A190" s="110"/>
      <c r="B190" s="122"/>
      <c r="C190" s="122"/>
      <c r="D190" s="122"/>
      <c r="E190" s="123"/>
      <c r="F190" s="123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spans="1:26" ht="12.75" customHeight="1" x14ac:dyDescent="0.2">
      <c r="A191" s="110"/>
      <c r="B191" s="122"/>
      <c r="C191" s="122"/>
      <c r="D191" s="122"/>
      <c r="E191" s="123"/>
      <c r="F191" s="123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spans="1:26" ht="12.75" customHeight="1" x14ac:dyDescent="0.2">
      <c r="A192" s="110"/>
      <c r="B192" s="122"/>
      <c r="C192" s="122"/>
      <c r="D192" s="122"/>
      <c r="E192" s="123"/>
      <c r="F192" s="123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spans="1:26" ht="12.75" customHeight="1" x14ac:dyDescent="0.2">
      <c r="A193" s="110"/>
      <c r="B193" s="122"/>
      <c r="C193" s="122"/>
      <c r="D193" s="122"/>
      <c r="E193" s="123"/>
      <c r="F193" s="123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spans="1:26" ht="12.75" customHeight="1" x14ac:dyDescent="0.2">
      <c r="A194" s="110"/>
      <c r="B194" s="122"/>
      <c r="C194" s="122"/>
      <c r="D194" s="122"/>
      <c r="E194" s="123"/>
      <c r="F194" s="123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</row>
    <row r="195" spans="1:26" ht="12.75" customHeight="1" x14ac:dyDescent="0.2">
      <c r="A195" s="110"/>
      <c r="B195" s="122"/>
      <c r="C195" s="122"/>
      <c r="D195" s="122"/>
      <c r="E195" s="123"/>
      <c r="F195" s="123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spans="1:26" ht="12.75" customHeight="1" x14ac:dyDescent="0.2">
      <c r="A196" s="110"/>
      <c r="B196" s="122"/>
      <c r="C196" s="122"/>
      <c r="D196" s="122"/>
      <c r="E196" s="123"/>
      <c r="F196" s="123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</row>
    <row r="197" spans="1:26" ht="12.75" customHeight="1" x14ac:dyDescent="0.2">
      <c r="A197" s="110"/>
      <c r="B197" s="122"/>
      <c r="C197" s="122"/>
      <c r="D197" s="122"/>
      <c r="E197" s="123"/>
      <c r="F197" s="123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</row>
    <row r="198" spans="1:26" ht="12.75" customHeight="1" x14ac:dyDescent="0.2">
      <c r="A198" s="110"/>
      <c r="B198" s="122"/>
      <c r="C198" s="122"/>
      <c r="D198" s="122"/>
      <c r="E198" s="123"/>
      <c r="F198" s="123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spans="1:26" ht="12.75" customHeight="1" x14ac:dyDescent="0.2">
      <c r="A199" s="110"/>
      <c r="B199" s="122"/>
      <c r="C199" s="122"/>
      <c r="D199" s="122"/>
      <c r="E199" s="123"/>
      <c r="F199" s="123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spans="1:26" ht="12.75" customHeight="1" x14ac:dyDescent="0.2">
      <c r="A200" s="110"/>
      <c r="B200" s="122"/>
      <c r="C200" s="122"/>
      <c r="D200" s="122"/>
      <c r="E200" s="123"/>
      <c r="F200" s="123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</row>
    <row r="201" spans="1:26" ht="12.75" customHeight="1" x14ac:dyDescent="0.2">
      <c r="A201" s="110"/>
      <c r="B201" s="122"/>
      <c r="C201" s="122"/>
      <c r="D201" s="122"/>
      <c r="E201" s="123"/>
      <c r="F201" s="123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spans="1:26" ht="12.75" customHeight="1" x14ac:dyDescent="0.2">
      <c r="A202" s="110"/>
      <c r="B202" s="122"/>
      <c r="C202" s="122"/>
      <c r="D202" s="122"/>
      <c r="E202" s="123"/>
      <c r="F202" s="123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</row>
    <row r="203" spans="1:26" ht="12.75" customHeight="1" x14ac:dyDescent="0.2">
      <c r="A203" s="110"/>
      <c r="B203" s="122"/>
      <c r="C203" s="122"/>
      <c r="D203" s="122"/>
      <c r="E203" s="123"/>
      <c r="F203" s="123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spans="1:26" ht="12.75" customHeight="1" x14ac:dyDescent="0.2">
      <c r="A204" s="110"/>
      <c r="B204" s="122"/>
      <c r="C204" s="122"/>
      <c r="D204" s="122"/>
      <c r="E204" s="123"/>
      <c r="F204" s="123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spans="1:26" ht="12.75" customHeight="1" x14ac:dyDescent="0.2">
      <c r="A205" s="110"/>
      <c r="B205" s="122"/>
      <c r="C205" s="122"/>
      <c r="D205" s="122"/>
      <c r="E205" s="123"/>
      <c r="F205" s="123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</row>
    <row r="206" spans="1:26" ht="12.75" customHeight="1" x14ac:dyDescent="0.2">
      <c r="A206" s="110"/>
      <c r="B206" s="122"/>
      <c r="C206" s="122"/>
      <c r="D206" s="122"/>
      <c r="E206" s="123"/>
      <c r="F206" s="123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</row>
    <row r="207" spans="1:26" ht="12.75" customHeight="1" x14ac:dyDescent="0.2">
      <c r="A207" s="110"/>
      <c r="B207" s="122"/>
      <c r="C207" s="122"/>
      <c r="D207" s="122"/>
      <c r="E207" s="123"/>
      <c r="F207" s="123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</row>
    <row r="208" spans="1:26" ht="12.75" customHeight="1" x14ac:dyDescent="0.2">
      <c r="A208" s="110"/>
      <c r="B208" s="122"/>
      <c r="C208" s="122"/>
      <c r="D208" s="122"/>
      <c r="E208" s="123"/>
      <c r="F208" s="123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</row>
    <row r="209" spans="1:26" ht="12.75" customHeight="1" x14ac:dyDescent="0.2">
      <c r="A209" s="110"/>
      <c r="B209" s="122"/>
      <c r="C209" s="122"/>
      <c r="D209" s="122"/>
      <c r="E209" s="123"/>
      <c r="F209" s="123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</row>
    <row r="210" spans="1:26" ht="12.75" customHeight="1" x14ac:dyDescent="0.2">
      <c r="A210" s="110"/>
      <c r="B210" s="122"/>
      <c r="C210" s="122"/>
      <c r="D210" s="122"/>
      <c r="E210" s="123"/>
      <c r="F210" s="123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</row>
    <row r="211" spans="1:26" ht="12.75" customHeight="1" x14ac:dyDescent="0.2">
      <c r="A211" s="110"/>
      <c r="B211" s="122"/>
      <c r="C211" s="122"/>
      <c r="D211" s="122"/>
      <c r="E211" s="123"/>
      <c r="F211" s="123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</row>
    <row r="212" spans="1:26" ht="12.75" customHeight="1" x14ac:dyDescent="0.2">
      <c r="A212" s="110"/>
      <c r="B212" s="122"/>
      <c r="C212" s="122"/>
      <c r="D212" s="122"/>
      <c r="E212" s="123"/>
      <c r="F212" s="123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</row>
    <row r="213" spans="1:26" ht="12.75" customHeight="1" x14ac:dyDescent="0.2">
      <c r="A213" s="110"/>
      <c r="B213" s="122"/>
      <c r="C213" s="122"/>
      <c r="D213" s="122"/>
      <c r="E213" s="123"/>
      <c r="F213" s="123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</row>
    <row r="214" spans="1:26" ht="12.75" customHeight="1" x14ac:dyDescent="0.2">
      <c r="A214" s="110"/>
      <c r="B214" s="122"/>
      <c r="C214" s="122"/>
      <c r="D214" s="122"/>
      <c r="E214" s="123"/>
      <c r="F214" s="123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spans="1:26" ht="12.75" customHeight="1" x14ac:dyDescent="0.2">
      <c r="A215" s="110"/>
      <c r="B215" s="122"/>
      <c r="C215" s="122"/>
      <c r="D215" s="122"/>
      <c r="E215" s="123"/>
      <c r="F215" s="123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</row>
    <row r="216" spans="1:26" ht="12.75" customHeight="1" x14ac:dyDescent="0.2">
      <c r="A216" s="110"/>
      <c r="B216" s="122"/>
      <c r="C216" s="122"/>
      <c r="D216" s="122"/>
      <c r="E216" s="123"/>
      <c r="F216" s="123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</row>
    <row r="217" spans="1:26" ht="12.75" customHeight="1" x14ac:dyDescent="0.2">
      <c r="A217" s="110"/>
      <c r="B217" s="122"/>
      <c r="C217" s="122"/>
      <c r="D217" s="122"/>
      <c r="E217" s="123"/>
      <c r="F217" s="123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spans="1:26" ht="12.75" customHeight="1" x14ac:dyDescent="0.2">
      <c r="A218" s="110"/>
      <c r="B218" s="122"/>
      <c r="C218" s="122"/>
      <c r="D218" s="122"/>
      <c r="E218" s="123"/>
      <c r="F218" s="123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</row>
    <row r="219" spans="1:26" ht="12.75" customHeight="1" x14ac:dyDescent="0.2">
      <c r="A219" s="110"/>
      <c r="B219" s="122"/>
      <c r="C219" s="122"/>
      <c r="D219" s="122"/>
      <c r="E219" s="123"/>
      <c r="F219" s="123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</row>
    <row r="220" spans="1:26" ht="12.75" customHeight="1" x14ac:dyDescent="0.2">
      <c r="A220" s="110"/>
      <c r="B220" s="122"/>
      <c r="C220" s="122"/>
      <c r="D220" s="122"/>
      <c r="E220" s="123"/>
      <c r="F220" s="123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</row>
    <row r="221" spans="1:26" ht="12.75" customHeight="1" x14ac:dyDescent="0.2">
      <c r="A221" s="110"/>
      <c r="B221" s="122"/>
      <c r="C221" s="122"/>
      <c r="D221" s="122"/>
      <c r="E221" s="123"/>
      <c r="F221" s="123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</row>
    <row r="222" spans="1:26" ht="12.75" customHeight="1" x14ac:dyDescent="0.2">
      <c r="A222" s="110"/>
      <c r="B222" s="122"/>
      <c r="C222" s="122"/>
      <c r="D222" s="122"/>
      <c r="E222" s="123"/>
      <c r="F222" s="123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</row>
    <row r="223" spans="1:26" ht="12.75" customHeight="1" x14ac:dyDescent="0.2">
      <c r="A223" s="110"/>
      <c r="B223" s="122"/>
      <c r="C223" s="122"/>
      <c r="D223" s="122"/>
      <c r="E223" s="123"/>
      <c r="F223" s="123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</row>
    <row r="224" spans="1:26" ht="12.75" customHeight="1" x14ac:dyDescent="0.2">
      <c r="A224" s="110"/>
      <c r="B224" s="122"/>
      <c r="C224" s="122"/>
      <c r="D224" s="122"/>
      <c r="E224" s="123"/>
      <c r="F224" s="123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</row>
    <row r="225" spans="1:26" ht="12.75" customHeight="1" x14ac:dyDescent="0.2">
      <c r="A225" s="110"/>
      <c r="B225" s="122"/>
      <c r="C225" s="122"/>
      <c r="D225" s="122"/>
      <c r="E225" s="123"/>
      <c r="F225" s="123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</row>
    <row r="226" spans="1:26" ht="12.75" customHeight="1" x14ac:dyDescent="0.2">
      <c r="A226" s="110"/>
      <c r="B226" s="122"/>
      <c r="C226" s="122"/>
      <c r="D226" s="122"/>
      <c r="E226" s="123"/>
      <c r="F226" s="123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</row>
    <row r="227" spans="1:26" ht="12.75" customHeight="1" x14ac:dyDescent="0.2">
      <c r="A227" s="110"/>
      <c r="B227" s="122"/>
      <c r="C227" s="122"/>
      <c r="D227" s="122"/>
      <c r="E227" s="123"/>
      <c r="F227" s="123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</row>
    <row r="228" spans="1:26" ht="12.75" customHeight="1" x14ac:dyDescent="0.2">
      <c r="A228" s="110"/>
      <c r="B228" s="122"/>
      <c r="C228" s="122"/>
      <c r="D228" s="122"/>
      <c r="E228" s="123"/>
      <c r="F228" s="123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</row>
    <row r="229" spans="1:26" ht="12.75" customHeight="1" x14ac:dyDescent="0.2">
      <c r="A229" s="110"/>
      <c r="B229" s="122"/>
      <c r="C229" s="122"/>
      <c r="D229" s="122"/>
      <c r="E229" s="123"/>
      <c r="F229" s="123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</row>
    <row r="230" spans="1:26" ht="12.75" customHeight="1" x14ac:dyDescent="0.2">
      <c r="A230" s="110"/>
      <c r="B230" s="122"/>
      <c r="C230" s="122"/>
      <c r="D230" s="122"/>
      <c r="E230" s="123"/>
      <c r="F230" s="123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</row>
    <row r="231" spans="1:26" ht="12.75" customHeight="1" x14ac:dyDescent="0.2">
      <c r="A231" s="110"/>
      <c r="B231" s="122"/>
      <c r="C231" s="122"/>
      <c r="D231" s="122"/>
      <c r="E231" s="123"/>
      <c r="F231" s="123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</row>
    <row r="232" spans="1:26" ht="12.75" customHeight="1" x14ac:dyDescent="0.2">
      <c r="A232" s="110"/>
      <c r="B232" s="122"/>
      <c r="C232" s="122"/>
      <c r="D232" s="122"/>
      <c r="E232" s="123"/>
      <c r="F232" s="123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</row>
    <row r="233" spans="1:26" ht="12.75" customHeight="1" x14ac:dyDescent="0.2">
      <c r="A233" s="110"/>
      <c r="B233" s="122"/>
      <c r="C233" s="122"/>
      <c r="D233" s="122"/>
      <c r="E233" s="123"/>
      <c r="F233" s="123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</row>
    <row r="234" spans="1:26" ht="12.75" customHeight="1" x14ac:dyDescent="0.2">
      <c r="A234" s="110"/>
      <c r="B234" s="122"/>
      <c r="C234" s="122"/>
      <c r="D234" s="122"/>
      <c r="E234" s="123"/>
      <c r="F234" s="123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</row>
    <row r="235" spans="1:26" ht="12.75" customHeight="1" x14ac:dyDescent="0.2">
      <c r="A235" s="110"/>
      <c r="B235" s="122"/>
      <c r="C235" s="122"/>
      <c r="D235" s="122"/>
      <c r="E235" s="123"/>
      <c r="F235" s="123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</row>
    <row r="236" spans="1:26" ht="12.75" customHeight="1" x14ac:dyDescent="0.2">
      <c r="A236" s="110"/>
      <c r="B236" s="122"/>
      <c r="C236" s="122"/>
      <c r="D236" s="122"/>
      <c r="E236" s="123"/>
      <c r="F236" s="123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</row>
    <row r="237" spans="1:26" ht="12.75" customHeight="1" x14ac:dyDescent="0.2">
      <c r="A237" s="110"/>
      <c r="B237" s="122"/>
      <c r="C237" s="122"/>
      <c r="D237" s="122"/>
      <c r="E237" s="123"/>
      <c r="F237" s="123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</row>
    <row r="238" spans="1:26" ht="12.75" customHeight="1" x14ac:dyDescent="0.2">
      <c r="A238" s="110"/>
      <c r="B238" s="122"/>
      <c r="C238" s="122"/>
      <c r="D238" s="122"/>
      <c r="E238" s="123"/>
      <c r="F238" s="123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</row>
    <row r="239" spans="1:26" ht="12.75" customHeight="1" x14ac:dyDescent="0.2">
      <c r="A239" s="110"/>
      <c r="B239" s="122"/>
      <c r="C239" s="122"/>
      <c r="D239" s="122"/>
      <c r="E239" s="123"/>
      <c r="F239" s="123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</row>
    <row r="240" spans="1:26" ht="12.75" customHeight="1" x14ac:dyDescent="0.2">
      <c r="A240" s="110"/>
      <c r="B240" s="122"/>
      <c r="C240" s="122"/>
      <c r="D240" s="122"/>
      <c r="E240" s="123"/>
      <c r="F240" s="123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</row>
    <row r="241" spans="1:26" ht="12.75" customHeight="1" x14ac:dyDescent="0.2">
      <c r="A241" s="110"/>
      <c r="B241" s="122"/>
      <c r="C241" s="122"/>
      <c r="D241" s="122"/>
      <c r="E241" s="123"/>
      <c r="F241" s="123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</row>
    <row r="242" spans="1:26" ht="12.75" customHeight="1" x14ac:dyDescent="0.2">
      <c r="A242" s="110"/>
      <c r="B242" s="122"/>
      <c r="C242" s="122"/>
      <c r="D242" s="122"/>
      <c r="E242" s="123"/>
      <c r="F242" s="123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</row>
    <row r="243" spans="1:26" ht="12.75" customHeight="1" x14ac:dyDescent="0.2">
      <c r="A243" s="110"/>
      <c r="B243" s="122"/>
      <c r="C243" s="122"/>
      <c r="D243" s="122"/>
      <c r="E243" s="123"/>
      <c r="F243" s="123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</row>
    <row r="244" spans="1:26" ht="12.75" customHeight="1" x14ac:dyDescent="0.2">
      <c r="A244" s="110"/>
      <c r="B244" s="122"/>
      <c r="C244" s="122"/>
      <c r="D244" s="122"/>
      <c r="E244" s="123"/>
      <c r="F244" s="123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</row>
    <row r="245" spans="1:26" ht="12.75" customHeight="1" x14ac:dyDescent="0.2">
      <c r="A245" s="110"/>
      <c r="B245" s="122"/>
      <c r="C245" s="122"/>
      <c r="D245" s="122"/>
      <c r="E245" s="123"/>
      <c r="F245" s="123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</row>
    <row r="246" spans="1:26" ht="12.75" customHeight="1" x14ac:dyDescent="0.2">
      <c r="A246" s="110"/>
      <c r="B246" s="122"/>
      <c r="C246" s="122"/>
      <c r="D246" s="122"/>
      <c r="E246" s="123"/>
      <c r="F246" s="123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</row>
    <row r="247" spans="1:26" ht="12.75" customHeight="1" x14ac:dyDescent="0.2">
      <c r="A247" s="110"/>
      <c r="B247" s="122"/>
      <c r="C247" s="122"/>
      <c r="D247" s="122"/>
      <c r="E247" s="123"/>
      <c r="F247" s="123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</row>
    <row r="248" spans="1:26" ht="12.75" customHeight="1" x14ac:dyDescent="0.2">
      <c r="A248" s="110"/>
      <c r="B248" s="122"/>
      <c r="C248" s="122"/>
      <c r="D248" s="122"/>
      <c r="E248" s="123"/>
      <c r="F248" s="123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</row>
    <row r="249" spans="1:26" ht="12.75" customHeight="1" x14ac:dyDescent="0.2">
      <c r="A249" s="110"/>
      <c r="B249" s="122"/>
      <c r="C249" s="122"/>
      <c r="D249" s="122"/>
      <c r="E249" s="123"/>
      <c r="F249" s="123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</row>
    <row r="250" spans="1:26" ht="12.75" customHeight="1" x14ac:dyDescent="0.2">
      <c r="A250" s="110"/>
      <c r="B250" s="122"/>
      <c r="C250" s="122"/>
      <c r="D250" s="122"/>
      <c r="E250" s="123"/>
      <c r="F250" s="123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</row>
    <row r="251" spans="1:26" ht="12.75" customHeight="1" x14ac:dyDescent="0.2">
      <c r="A251" s="110"/>
      <c r="B251" s="122"/>
      <c r="C251" s="122"/>
      <c r="D251" s="122"/>
      <c r="E251" s="123"/>
      <c r="F251" s="123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</row>
    <row r="252" spans="1:26" ht="12.75" customHeight="1" x14ac:dyDescent="0.2">
      <c r="A252" s="110"/>
      <c r="B252" s="122"/>
      <c r="C252" s="122"/>
      <c r="D252" s="122"/>
      <c r="E252" s="123"/>
      <c r="F252" s="123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</row>
    <row r="253" spans="1:26" ht="12.75" customHeight="1" x14ac:dyDescent="0.2">
      <c r="A253" s="110"/>
      <c r="B253" s="122"/>
      <c r="C253" s="122"/>
      <c r="D253" s="122"/>
      <c r="E253" s="123"/>
      <c r="F253" s="123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</row>
    <row r="254" spans="1:26" ht="12.75" customHeight="1" x14ac:dyDescent="0.2">
      <c r="A254" s="110"/>
      <c r="B254" s="122"/>
      <c r="C254" s="122"/>
      <c r="D254" s="122"/>
      <c r="E254" s="123"/>
      <c r="F254" s="123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</row>
    <row r="255" spans="1:26" ht="12.75" customHeight="1" x14ac:dyDescent="0.2">
      <c r="A255" s="110"/>
      <c r="B255" s="122"/>
      <c r="C255" s="122"/>
      <c r="D255" s="122"/>
      <c r="E255" s="123"/>
      <c r="F255" s="123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</row>
    <row r="256" spans="1:26" ht="12.75" customHeight="1" x14ac:dyDescent="0.2">
      <c r="A256" s="110"/>
      <c r="B256" s="122"/>
      <c r="C256" s="122"/>
      <c r="D256" s="122"/>
      <c r="E256" s="123"/>
      <c r="F256" s="123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</row>
    <row r="257" spans="1:26" ht="12.75" customHeight="1" x14ac:dyDescent="0.2">
      <c r="A257" s="110"/>
      <c r="B257" s="122"/>
      <c r="C257" s="122"/>
      <c r="D257" s="122"/>
      <c r="E257" s="123"/>
      <c r="F257" s="123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</row>
    <row r="258" spans="1:26" ht="12.75" customHeight="1" x14ac:dyDescent="0.2">
      <c r="A258" s="110"/>
      <c r="B258" s="122"/>
      <c r="C258" s="122"/>
      <c r="D258" s="122"/>
      <c r="E258" s="123"/>
      <c r="F258" s="123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</row>
    <row r="259" spans="1:26" ht="12.75" customHeight="1" x14ac:dyDescent="0.2">
      <c r="A259" s="110"/>
      <c r="B259" s="122"/>
      <c r="C259" s="122"/>
      <c r="D259" s="122"/>
      <c r="E259" s="123"/>
      <c r="F259" s="123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</row>
    <row r="260" spans="1:26" ht="12.75" customHeight="1" x14ac:dyDescent="0.2">
      <c r="A260" s="110"/>
      <c r="B260" s="122"/>
      <c r="C260" s="122"/>
      <c r="D260" s="122"/>
      <c r="E260" s="123"/>
      <c r="F260" s="123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</row>
    <row r="261" spans="1:26" ht="12.75" customHeight="1" x14ac:dyDescent="0.2">
      <c r="A261" s="110"/>
      <c r="B261" s="122"/>
      <c r="C261" s="122"/>
      <c r="D261" s="122"/>
      <c r="E261" s="123"/>
      <c r="F261" s="123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</row>
    <row r="262" spans="1:26" ht="12.75" customHeight="1" x14ac:dyDescent="0.2">
      <c r="A262" s="110"/>
      <c r="B262" s="122"/>
      <c r="C262" s="122"/>
      <c r="D262" s="122"/>
      <c r="E262" s="123"/>
      <c r="F262" s="123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</row>
    <row r="263" spans="1:26" ht="12.75" customHeight="1" x14ac:dyDescent="0.2">
      <c r="A263" s="110"/>
      <c r="B263" s="122"/>
      <c r="C263" s="122"/>
      <c r="D263" s="122"/>
      <c r="E263" s="123"/>
      <c r="F263" s="123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</row>
    <row r="264" spans="1:26" ht="12.75" customHeight="1" x14ac:dyDescent="0.2">
      <c r="A264" s="110"/>
      <c r="B264" s="122"/>
      <c r="C264" s="122"/>
      <c r="D264" s="122"/>
      <c r="E264" s="123"/>
      <c r="F264" s="123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</row>
    <row r="265" spans="1:26" ht="12.75" customHeight="1" x14ac:dyDescent="0.2">
      <c r="A265" s="110"/>
      <c r="B265" s="122"/>
      <c r="C265" s="122"/>
      <c r="D265" s="122"/>
      <c r="E265" s="123"/>
      <c r="F265" s="123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</row>
    <row r="266" spans="1:26" ht="12.75" customHeight="1" x14ac:dyDescent="0.2">
      <c r="A266" s="110"/>
      <c r="B266" s="122"/>
      <c r="C266" s="122"/>
      <c r="D266" s="122"/>
      <c r="E266" s="123"/>
      <c r="F266" s="123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</row>
    <row r="267" spans="1:26" ht="12.75" customHeight="1" x14ac:dyDescent="0.2">
      <c r="A267" s="110"/>
      <c r="B267" s="122"/>
      <c r="C267" s="122"/>
      <c r="D267" s="122"/>
      <c r="E267" s="123"/>
      <c r="F267" s="123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</row>
    <row r="268" spans="1:26" ht="12.75" customHeight="1" x14ac:dyDescent="0.2">
      <c r="A268" s="110"/>
      <c r="B268" s="122"/>
      <c r="C268" s="122"/>
      <c r="D268" s="122"/>
      <c r="E268" s="123"/>
      <c r="F268" s="123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</row>
    <row r="269" spans="1:26" ht="12.75" customHeight="1" x14ac:dyDescent="0.2">
      <c r="A269" s="110"/>
      <c r="B269" s="122"/>
      <c r="C269" s="122"/>
      <c r="D269" s="122"/>
      <c r="E269" s="123"/>
      <c r="F269" s="123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</row>
    <row r="270" spans="1:26" ht="12.75" customHeight="1" x14ac:dyDescent="0.2">
      <c r="A270" s="110"/>
      <c r="B270" s="122"/>
      <c r="C270" s="122"/>
      <c r="D270" s="122"/>
      <c r="E270" s="123"/>
      <c r="F270" s="123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</row>
    <row r="271" spans="1:26" ht="12.75" customHeight="1" x14ac:dyDescent="0.2">
      <c r="A271" s="110"/>
      <c r="B271" s="122"/>
      <c r="C271" s="122"/>
      <c r="D271" s="122"/>
      <c r="E271" s="123"/>
      <c r="F271" s="123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</row>
    <row r="272" spans="1:26" ht="12.75" customHeight="1" x14ac:dyDescent="0.2">
      <c r="A272" s="110"/>
      <c r="B272" s="122"/>
      <c r="C272" s="122"/>
      <c r="D272" s="122"/>
      <c r="E272" s="123"/>
      <c r="F272" s="123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</row>
    <row r="273" spans="1:26" ht="12.75" customHeight="1" x14ac:dyDescent="0.2">
      <c r="A273" s="110"/>
      <c r="B273" s="122"/>
      <c r="C273" s="122"/>
      <c r="D273" s="122"/>
      <c r="E273" s="123"/>
      <c r="F273" s="123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</row>
    <row r="274" spans="1:26" ht="12.75" customHeight="1" x14ac:dyDescent="0.2">
      <c r="A274" s="110"/>
      <c r="B274" s="122"/>
      <c r="C274" s="122"/>
      <c r="D274" s="122"/>
      <c r="E274" s="123"/>
      <c r="F274" s="123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</row>
    <row r="275" spans="1:26" ht="12.75" customHeight="1" x14ac:dyDescent="0.2">
      <c r="A275" s="110"/>
      <c r="B275" s="122"/>
      <c r="C275" s="122"/>
      <c r="D275" s="122"/>
      <c r="E275" s="123"/>
      <c r="F275" s="123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</row>
    <row r="276" spans="1:26" ht="12.75" customHeight="1" x14ac:dyDescent="0.2">
      <c r="A276" s="110"/>
      <c r="B276" s="122"/>
      <c r="C276" s="122"/>
      <c r="D276" s="122"/>
      <c r="E276" s="123"/>
      <c r="F276" s="123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</row>
    <row r="277" spans="1:26" ht="12.75" customHeight="1" x14ac:dyDescent="0.2">
      <c r="A277" s="110"/>
      <c r="B277" s="122"/>
      <c r="C277" s="122"/>
      <c r="D277" s="122"/>
      <c r="E277" s="123"/>
      <c r="F277" s="123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</row>
    <row r="278" spans="1:26" ht="12.75" customHeight="1" x14ac:dyDescent="0.2">
      <c r="A278" s="110"/>
      <c r="B278" s="122"/>
      <c r="C278" s="122"/>
      <c r="D278" s="122"/>
      <c r="E278" s="123"/>
      <c r="F278" s="123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</row>
    <row r="279" spans="1:26" ht="12.75" customHeight="1" x14ac:dyDescent="0.2">
      <c r="A279" s="110"/>
      <c r="B279" s="122"/>
      <c r="C279" s="122"/>
      <c r="D279" s="122"/>
      <c r="E279" s="123"/>
      <c r="F279" s="123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</row>
    <row r="280" spans="1:26" ht="12.75" customHeight="1" x14ac:dyDescent="0.2">
      <c r="A280" s="110"/>
      <c r="B280" s="122"/>
      <c r="C280" s="122"/>
      <c r="D280" s="122"/>
      <c r="E280" s="123"/>
      <c r="F280" s="123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</row>
    <row r="281" spans="1:26" ht="12.75" customHeight="1" x14ac:dyDescent="0.2">
      <c r="A281" s="110"/>
      <c r="B281" s="122"/>
      <c r="C281" s="122"/>
      <c r="D281" s="122"/>
      <c r="E281" s="123"/>
      <c r="F281" s="123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</row>
    <row r="282" spans="1:26" ht="12.75" customHeight="1" x14ac:dyDescent="0.2">
      <c r="A282" s="110"/>
      <c r="B282" s="122"/>
      <c r="C282" s="122"/>
      <c r="D282" s="122"/>
      <c r="E282" s="123"/>
      <c r="F282" s="123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</row>
    <row r="283" spans="1:26" ht="12.75" customHeight="1" x14ac:dyDescent="0.2">
      <c r="A283" s="110"/>
      <c r="B283" s="122"/>
      <c r="C283" s="122"/>
      <c r="D283" s="122"/>
      <c r="E283" s="123"/>
      <c r="F283" s="123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</row>
    <row r="284" spans="1:26" ht="12.75" customHeight="1" x14ac:dyDescent="0.2">
      <c r="A284" s="110"/>
      <c r="B284" s="122"/>
      <c r="C284" s="122"/>
      <c r="D284" s="122"/>
      <c r="E284" s="123"/>
      <c r="F284" s="123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</row>
    <row r="285" spans="1:26" ht="12.75" customHeight="1" x14ac:dyDescent="0.2">
      <c r="A285" s="110"/>
      <c r="B285" s="122"/>
      <c r="C285" s="122"/>
      <c r="D285" s="122"/>
      <c r="E285" s="123"/>
      <c r="F285" s="123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</row>
    <row r="286" spans="1:26" ht="12.75" customHeight="1" x14ac:dyDescent="0.2">
      <c r="A286" s="110"/>
      <c r="B286" s="122"/>
      <c r="C286" s="122"/>
      <c r="D286" s="122"/>
      <c r="E286" s="123"/>
      <c r="F286" s="123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</row>
    <row r="287" spans="1:26" ht="12.75" customHeight="1" x14ac:dyDescent="0.2">
      <c r="A287" s="110"/>
      <c r="B287" s="122"/>
      <c r="C287" s="122"/>
      <c r="D287" s="122"/>
      <c r="E287" s="123"/>
      <c r="F287" s="123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</row>
    <row r="288" spans="1:26" ht="12.75" customHeight="1" x14ac:dyDescent="0.2">
      <c r="A288" s="110"/>
      <c r="B288" s="122"/>
      <c r="C288" s="122"/>
      <c r="D288" s="122"/>
      <c r="E288" s="123"/>
      <c r="F288" s="123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</row>
    <row r="289" spans="1:26" ht="12.75" customHeight="1" x14ac:dyDescent="0.2">
      <c r="A289" s="110"/>
      <c r="B289" s="122"/>
      <c r="C289" s="122"/>
      <c r="D289" s="122"/>
      <c r="E289" s="123"/>
      <c r="F289" s="123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</row>
    <row r="290" spans="1:26" ht="12.75" customHeight="1" x14ac:dyDescent="0.2">
      <c r="A290" s="110"/>
      <c r="B290" s="122"/>
      <c r="C290" s="122"/>
      <c r="D290" s="122"/>
      <c r="E290" s="123"/>
      <c r="F290" s="123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</row>
    <row r="291" spans="1:26" ht="12.75" customHeight="1" x14ac:dyDescent="0.2">
      <c r="A291" s="110"/>
      <c r="B291" s="122"/>
      <c r="C291" s="122"/>
      <c r="D291" s="122"/>
      <c r="E291" s="123"/>
      <c r="F291" s="123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</row>
    <row r="292" spans="1:26" ht="12.75" customHeight="1" x14ac:dyDescent="0.2">
      <c r="A292" s="110"/>
      <c r="B292" s="122"/>
      <c r="C292" s="122"/>
      <c r="D292" s="122"/>
      <c r="E292" s="123"/>
      <c r="F292" s="123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</row>
    <row r="293" spans="1:26" ht="12.75" customHeight="1" x14ac:dyDescent="0.2">
      <c r="A293" s="110"/>
      <c r="B293" s="122"/>
      <c r="C293" s="122"/>
      <c r="D293" s="122"/>
      <c r="E293" s="123"/>
      <c r="F293" s="123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</row>
    <row r="294" spans="1:26" ht="12.75" customHeight="1" x14ac:dyDescent="0.2">
      <c r="A294" s="110"/>
      <c r="B294" s="122"/>
      <c r="C294" s="122"/>
      <c r="D294" s="122"/>
      <c r="E294" s="123"/>
      <c r="F294" s="123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</row>
    <row r="295" spans="1:26" ht="12.75" customHeight="1" x14ac:dyDescent="0.2">
      <c r="A295" s="110"/>
      <c r="B295" s="122"/>
      <c r="C295" s="122"/>
      <c r="D295" s="122"/>
      <c r="E295" s="123"/>
      <c r="F295" s="123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</row>
    <row r="296" spans="1:26" ht="12.75" customHeight="1" x14ac:dyDescent="0.2">
      <c r="A296" s="110"/>
      <c r="B296" s="122"/>
      <c r="C296" s="122"/>
      <c r="D296" s="122"/>
      <c r="E296" s="123"/>
      <c r="F296" s="123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</row>
    <row r="297" spans="1:26" ht="12.75" customHeight="1" x14ac:dyDescent="0.2">
      <c r="A297" s="110"/>
      <c r="B297" s="122"/>
      <c r="C297" s="122"/>
      <c r="D297" s="122"/>
      <c r="E297" s="123"/>
      <c r="F297" s="123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</row>
    <row r="298" spans="1:26" ht="12.75" customHeight="1" x14ac:dyDescent="0.2">
      <c r="A298" s="110"/>
      <c r="B298" s="122"/>
      <c r="C298" s="122"/>
      <c r="D298" s="122"/>
      <c r="E298" s="123"/>
      <c r="F298" s="123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</row>
    <row r="299" spans="1:26" ht="12.75" customHeight="1" x14ac:dyDescent="0.2">
      <c r="A299" s="110"/>
      <c r="B299" s="122"/>
      <c r="C299" s="122"/>
      <c r="D299" s="122"/>
      <c r="E299" s="123"/>
      <c r="F299" s="123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</row>
    <row r="300" spans="1:26" ht="12.75" customHeight="1" x14ac:dyDescent="0.2">
      <c r="A300" s="110"/>
      <c r="B300" s="122"/>
      <c r="C300" s="122"/>
      <c r="D300" s="122"/>
      <c r="E300" s="123"/>
      <c r="F300" s="123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</row>
    <row r="301" spans="1:26" ht="12.75" customHeight="1" x14ac:dyDescent="0.2">
      <c r="A301" s="110"/>
      <c r="B301" s="122"/>
      <c r="C301" s="122"/>
      <c r="D301" s="122"/>
      <c r="E301" s="123"/>
      <c r="F301" s="123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</row>
    <row r="302" spans="1:26" ht="12.75" customHeight="1" x14ac:dyDescent="0.2">
      <c r="A302" s="110"/>
      <c r="B302" s="122"/>
      <c r="C302" s="122"/>
      <c r="D302" s="122"/>
      <c r="E302" s="123"/>
      <c r="F302" s="123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</row>
    <row r="303" spans="1:26" ht="12.75" customHeight="1" x14ac:dyDescent="0.2">
      <c r="A303" s="110"/>
      <c r="B303" s="122"/>
      <c r="C303" s="122"/>
      <c r="D303" s="122"/>
      <c r="E303" s="123"/>
      <c r="F303" s="123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</row>
    <row r="304" spans="1:26" ht="12.75" customHeight="1" x14ac:dyDescent="0.2">
      <c r="A304" s="110"/>
      <c r="B304" s="122"/>
      <c r="C304" s="122"/>
      <c r="D304" s="122"/>
      <c r="E304" s="123"/>
      <c r="F304" s="123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</row>
    <row r="305" spans="1:26" ht="12.75" customHeight="1" x14ac:dyDescent="0.2">
      <c r="A305" s="110"/>
      <c r="B305" s="122"/>
      <c r="C305" s="122"/>
      <c r="D305" s="122"/>
      <c r="E305" s="123"/>
      <c r="F305" s="123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</row>
    <row r="306" spans="1:26" ht="12.75" customHeight="1" x14ac:dyDescent="0.2">
      <c r="A306" s="110"/>
      <c r="B306" s="122"/>
      <c r="C306" s="122"/>
      <c r="D306" s="122"/>
      <c r="E306" s="123"/>
      <c r="F306" s="123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</row>
    <row r="307" spans="1:26" ht="12.75" customHeight="1" x14ac:dyDescent="0.2">
      <c r="A307" s="110"/>
      <c r="B307" s="122"/>
      <c r="C307" s="122"/>
      <c r="D307" s="122"/>
      <c r="E307" s="123"/>
      <c r="F307" s="123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</row>
    <row r="308" spans="1:26" ht="12.75" customHeight="1" x14ac:dyDescent="0.2">
      <c r="A308" s="110"/>
      <c r="B308" s="122"/>
      <c r="C308" s="122"/>
      <c r="D308" s="122"/>
      <c r="E308" s="123"/>
      <c r="F308" s="123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</row>
    <row r="309" spans="1:26" ht="12.75" customHeight="1" x14ac:dyDescent="0.2">
      <c r="A309" s="110"/>
      <c r="B309" s="122"/>
      <c r="C309" s="122"/>
      <c r="D309" s="122"/>
      <c r="E309" s="123"/>
      <c r="F309" s="123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</row>
    <row r="310" spans="1:26" ht="12.75" customHeight="1" x14ac:dyDescent="0.2">
      <c r="A310" s="110"/>
      <c r="B310" s="122"/>
      <c r="C310" s="122"/>
      <c r="D310" s="122"/>
      <c r="E310" s="123"/>
      <c r="F310" s="123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</row>
    <row r="311" spans="1:26" ht="12.75" customHeight="1" x14ac:dyDescent="0.2">
      <c r="A311" s="110"/>
      <c r="B311" s="122"/>
      <c r="C311" s="122"/>
      <c r="D311" s="122"/>
      <c r="E311" s="123"/>
      <c r="F311" s="123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</row>
    <row r="312" spans="1:26" ht="12.75" customHeight="1" x14ac:dyDescent="0.2">
      <c r="A312" s="110"/>
      <c r="B312" s="122"/>
      <c r="C312" s="122"/>
      <c r="D312" s="122"/>
      <c r="E312" s="123"/>
      <c r="F312" s="123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</row>
    <row r="313" spans="1:26" ht="12.75" customHeight="1" x14ac:dyDescent="0.2">
      <c r="A313" s="110"/>
      <c r="B313" s="122"/>
      <c r="C313" s="122"/>
      <c r="D313" s="122"/>
      <c r="E313" s="123"/>
      <c r="F313" s="123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</row>
    <row r="314" spans="1:26" ht="12.75" customHeight="1" x14ac:dyDescent="0.2">
      <c r="A314" s="110"/>
      <c r="B314" s="122"/>
      <c r="C314" s="122"/>
      <c r="D314" s="122"/>
      <c r="E314" s="123"/>
      <c r="F314" s="123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</row>
    <row r="315" spans="1:26" ht="12.75" customHeight="1" x14ac:dyDescent="0.2">
      <c r="A315" s="110"/>
      <c r="B315" s="122"/>
      <c r="C315" s="122"/>
      <c r="D315" s="122"/>
      <c r="E315" s="123"/>
      <c r="F315" s="123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</row>
    <row r="316" spans="1:26" ht="12.75" customHeight="1" x14ac:dyDescent="0.2">
      <c r="A316" s="110"/>
      <c r="B316" s="122"/>
      <c r="C316" s="122"/>
      <c r="D316" s="122"/>
      <c r="E316" s="123"/>
      <c r="F316" s="123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</row>
    <row r="317" spans="1:26" ht="12.75" customHeight="1" x14ac:dyDescent="0.2">
      <c r="A317" s="110"/>
      <c r="B317" s="122"/>
      <c r="C317" s="122"/>
      <c r="D317" s="122"/>
      <c r="E317" s="123"/>
      <c r="F317" s="123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</row>
    <row r="318" spans="1:26" ht="12.75" customHeight="1" x14ac:dyDescent="0.2">
      <c r="A318" s="110"/>
      <c r="B318" s="122"/>
      <c r="C318" s="122"/>
      <c r="D318" s="122"/>
      <c r="E318" s="123"/>
      <c r="F318" s="123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</row>
    <row r="319" spans="1:26" ht="12.75" customHeight="1" x14ac:dyDescent="0.2">
      <c r="A319" s="110"/>
      <c r="B319" s="122"/>
      <c r="C319" s="122"/>
      <c r="D319" s="122"/>
      <c r="E319" s="123"/>
      <c r="F319" s="123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</row>
    <row r="320" spans="1:26" ht="12.75" customHeight="1" x14ac:dyDescent="0.2">
      <c r="A320" s="110"/>
      <c r="B320" s="122"/>
      <c r="C320" s="122"/>
      <c r="D320" s="122"/>
      <c r="E320" s="123"/>
      <c r="F320" s="123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</row>
    <row r="321" spans="1:26" ht="12.75" customHeight="1" x14ac:dyDescent="0.2">
      <c r="A321" s="110"/>
      <c r="B321" s="122"/>
      <c r="C321" s="122"/>
      <c r="D321" s="122"/>
      <c r="E321" s="123"/>
      <c r="F321" s="123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</row>
    <row r="322" spans="1:26" ht="12.75" customHeight="1" x14ac:dyDescent="0.2">
      <c r="A322" s="110"/>
      <c r="B322" s="122"/>
      <c r="C322" s="122"/>
      <c r="D322" s="122"/>
      <c r="E322" s="123"/>
      <c r="F322" s="123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</row>
    <row r="323" spans="1:26" ht="12.75" customHeight="1" x14ac:dyDescent="0.2">
      <c r="A323" s="110"/>
      <c r="B323" s="122"/>
      <c r="C323" s="122"/>
      <c r="D323" s="122"/>
      <c r="E323" s="123"/>
      <c r="F323" s="123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</row>
    <row r="324" spans="1:26" ht="12.75" customHeight="1" x14ac:dyDescent="0.2">
      <c r="A324" s="110"/>
      <c r="B324" s="122"/>
      <c r="C324" s="122"/>
      <c r="D324" s="122"/>
      <c r="E324" s="123"/>
      <c r="F324" s="123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</row>
    <row r="325" spans="1:26" ht="12.75" customHeight="1" x14ac:dyDescent="0.2">
      <c r="A325" s="110"/>
      <c r="B325" s="122"/>
      <c r="C325" s="122"/>
      <c r="D325" s="122"/>
      <c r="E325" s="123"/>
      <c r="F325" s="123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</row>
    <row r="326" spans="1:26" ht="12.75" customHeight="1" x14ac:dyDescent="0.2">
      <c r="A326" s="110"/>
      <c r="B326" s="122"/>
      <c r="C326" s="122"/>
      <c r="D326" s="122"/>
      <c r="E326" s="123"/>
      <c r="F326" s="123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</row>
    <row r="327" spans="1:26" ht="12.75" customHeight="1" x14ac:dyDescent="0.2">
      <c r="A327" s="110"/>
      <c r="B327" s="122"/>
      <c r="C327" s="122"/>
      <c r="D327" s="122"/>
      <c r="E327" s="123"/>
      <c r="F327" s="123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</row>
    <row r="328" spans="1:26" ht="12.75" customHeight="1" x14ac:dyDescent="0.2">
      <c r="A328" s="110"/>
      <c r="B328" s="122"/>
      <c r="C328" s="122"/>
      <c r="D328" s="122"/>
      <c r="E328" s="123"/>
      <c r="F328" s="123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</row>
    <row r="329" spans="1:26" ht="12.75" customHeight="1" x14ac:dyDescent="0.2">
      <c r="A329" s="110"/>
      <c r="B329" s="122"/>
      <c r="C329" s="122"/>
      <c r="D329" s="122"/>
      <c r="E329" s="123"/>
      <c r="F329" s="123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</row>
    <row r="330" spans="1:26" ht="12.75" customHeight="1" x14ac:dyDescent="0.2">
      <c r="A330" s="110"/>
      <c r="B330" s="122"/>
      <c r="C330" s="122"/>
      <c r="D330" s="122"/>
      <c r="E330" s="123"/>
      <c r="F330" s="123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</row>
    <row r="331" spans="1:26" ht="12.75" customHeight="1" x14ac:dyDescent="0.2">
      <c r="A331" s="110"/>
      <c r="B331" s="122"/>
      <c r="C331" s="122"/>
      <c r="D331" s="122"/>
      <c r="E331" s="123"/>
      <c r="F331" s="123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</row>
    <row r="332" spans="1:26" ht="12.75" customHeight="1" x14ac:dyDescent="0.2">
      <c r="A332" s="110"/>
      <c r="B332" s="122"/>
      <c r="C332" s="122"/>
      <c r="D332" s="122"/>
      <c r="E332" s="123"/>
      <c r="F332" s="123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</row>
    <row r="333" spans="1:26" ht="12.75" customHeight="1" x14ac:dyDescent="0.2">
      <c r="A333" s="110"/>
      <c r="B333" s="122"/>
      <c r="C333" s="122"/>
      <c r="D333" s="122"/>
      <c r="E333" s="123"/>
      <c r="F333" s="123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</row>
    <row r="334" spans="1:26" ht="12.75" customHeight="1" x14ac:dyDescent="0.2">
      <c r="A334" s="110"/>
      <c r="B334" s="122"/>
      <c r="C334" s="122"/>
      <c r="D334" s="122"/>
      <c r="E334" s="123"/>
      <c r="F334" s="123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</row>
    <row r="335" spans="1:26" ht="12.75" customHeight="1" x14ac:dyDescent="0.2">
      <c r="A335" s="110"/>
      <c r="B335" s="122"/>
      <c r="C335" s="122"/>
      <c r="D335" s="122"/>
      <c r="E335" s="123"/>
      <c r="F335" s="123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</row>
    <row r="336" spans="1:26" ht="12.75" customHeight="1" x14ac:dyDescent="0.2">
      <c r="A336" s="110"/>
      <c r="B336" s="122"/>
      <c r="C336" s="122"/>
      <c r="D336" s="122"/>
      <c r="E336" s="123"/>
      <c r="F336" s="123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</row>
    <row r="337" spans="1:26" ht="12.75" customHeight="1" x14ac:dyDescent="0.2">
      <c r="A337" s="110"/>
      <c r="B337" s="122"/>
      <c r="C337" s="122"/>
      <c r="D337" s="122"/>
      <c r="E337" s="123"/>
      <c r="F337" s="123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</row>
    <row r="338" spans="1:26" ht="12.75" customHeight="1" x14ac:dyDescent="0.2">
      <c r="A338" s="110"/>
      <c r="B338" s="122"/>
      <c r="C338" s="122"/>
      <c r="D338" s="122"/>
      <c r="E338" s="123"/>
      <c r="F338" s="123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</row>
    <row r="339" spans="1:26" ht="12.75" customHeight="1" x14ac:dyDescent="0.2">
      <c r="A339" s="110"/>
      <c r="B339" s="122"/>
      <c r="C339" s="122"/>
      <c r="D339" s="122"/>
      <c r="E339" s="123"/>
      <c r="F339" s="123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</row>
    <row r="340" spans="1:26" ht="12.75" customHeight="1" x14ac:dyDescent="0.2">
      <c r="A340" s="110"/>
      <c r="B340" s="122"/>
      <c r="C340" s="122"/>
      <c r="D340" s="122"/>
      <c r="E340" s="123"/>
      <c r="F340" s="123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</row>
    <row r="341" spans="1:26" ht="12.75" customHeight="1" x14ac:dyDescent="0.2">
      <c r="A341" s="110"/>
      <c r="B341" s="122"/>
      <c r="C341" s="122"/>
      <c r="D341" s="122"/>
      <c r="E341" s="123"/>
      <c r="F341" s="123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</row>
    <row r="342" spans="1:26" ht="12.75" customHeight="1" x14ac:dyDescent="0.2">
      <c r="A342" s="110"/>
      <c r="B342" s="122"/>
      <c r="C342" s="122"/>
      <c r="D342" s="122"/>
      <c r="E342" s="123"/>
      <c r="F342" s="123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</row>
    <row r="343" spans="1:26" ht="12.75" customHeight="1" x14ac:dyDescent="0.2">
      <c r="A343" s="110"/>
      <c r="B343" s="122"/>
      <c r="C343" s="122"/>
      <c r="D343" s="122"/>
      <c r="E343" s="123"/>
      <c r="F343" s="123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</row>
    <row r="344" spans="1:26" ht="12.75" customHeight="1" x14ac:dyDescent="0.2">
      <c r="A344" s="110"/>
      <c r="B344" s="122"/>
      <c r="C344" s="122"/>
      <c r="D344" s="122"/>
      <c r="E344" s="123"/>
      <c r="F344" s="123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</row>
    <row r="345" spans="1:26" ht="12.75" customHeight="1" x14ac:dyDescent="0.2">
      <c r="A345" s="110"/>
      <c r="B345" s="122"/>
      <c r="C345" s="122"/>
      <c r="D345" s="122"/>
      <c r="E345" s="123"/>
      <c r="F345" s="123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</row>
    <row r="346" spans="1:26" ht="12.75" customHeight="1" x14ac:dyDescent="0.2">
      <c r="A346" s="110"/>
      <c r="B346" s="122"/>
      <c r="C346" s="122"/>
      <c r="D346" s="122"/>
      <c r="E346" s="123"/>
      <c r="F346" s="123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</row>
    <row r="347" spans="1:26" ht="12.75" customHeight="1" x14ac:dyDescent="0.2">
      <c r="A347" s="110"/>
      <c r="B347" s="122"/>
      <c r="C347" s="122"/>
      <c r="D347" s="122"/>
      <c r="E347" s="123"/>
      <c r="F347" s="123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</row>
    <row r="348" spans="1:26" ht="12.75" customHeight="1" x14ac:dyDescent="0.2">
      <c r="A348" s="110"/>
      <c r="B348" s="122"/>
      <c r="C348" s="122"/>
      <c r="D348" s="122"/>
      <c r="E348" s="123"/>
      <c r="F348" s="123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</row>
    <row r="349" spans="1:26" ht="12.75" customHeight="1" x14ac:dyDescent="0.2">
      <c r="A349" s="110"/>
      <c r="B349" s="122"/>
      <c r="C349" s="122"/>
      <c r="D349" s="122"/>
      <c r="E349" s="123"/>
      <c r="F349" s="123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</row>
    <row r="350" spans="1:26" ht="12.75" customHeight="1" x14ac:dyDescent="0.2">
      <c r="A350" s="110"/>
      <c r="B350" s="122"/>
      <c r="C350" s="122"/>
      <c r="D350" s="122"/>
      <c r="E350" s="123"/>
      <c r="F350" s="123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</row>
    <row r="351" spans="1:26" ht="12.75" customHeight="1" x14ac:dyDescent="0.2">
      <c r="A351" s="110"/>
      <c r="B351" s="122"/>
      <c r="C351" s="122"/>
      <c r="D351" s="122"/>
      <c r="E351" s="123"/>
      <c r="F351" s="123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</row>
    <row r="352" spans="1:26" ht="12.75" customHeight="1" x14ac:dyDescent="0.2">
      <c r="A352" s="110"/>
      <c r="B352" s="122"/>
      <c r="C352" s="122"/>
      <c r="D352" s="122"/>
      <c r="E352" s="123"/>
      <c r="F352" s="123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</row>
    <row r="353" spans="1:26" ht="12.75" customHeight="1" x14ac:dyDescent="0.2">
      <c r="A353" s="110"/>
      <c r="B353" s="122"/>
      <c r="C353" s="122"/>
      <c r="D353" s="122"/>
      <c r="E353" s="123"/>
      <c r="F353" s="123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</row>
    <row r="354" spans="1:26" ht="12.75" customHeight="1" x14ac:dyDescent="0.2">
      <c r="A354" s="110"/>
      <c r="B354" s="122"/>
      <c r="C354" s="122"/>
      <c r="D354" s="122"/>
      <c r="E354" s="123"/>
      <c r="F354" s="123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</row>
    <row r="355" spans="1:26" ht="12.75" customHeight="1" x14ac:dyDescent="0.2">
      <c r="A355" s="110"/>
      <c r="B355" s="122"/>
      <c r="C355" s="122"/>
      <c r="D355" s="122"/>
      <c r="E355" s="123"/>
      <c r="F355" s="123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</row>
    <row r="356" spans="1:26" ht="12.75" customHeight="1" x14ac:dyDescent="0.2">
      <c r="A356" s="110"/>
      <c r="B356" s="122"/>
      <c r="C356" s="122"/>
      <c r="D356" s="122"/>
      <c r="E356" s="123"/>
      <c r="F356" s="123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</row>
    <row r="357" spans="1:26" ht="12.75" customHeight="1" x14ac:dyDescent="0.2">
      <c r="A357" s="110"/>
      <c r="B357" s="122"/>
      <c r="C357" s="122"/>
      <c r="D357" s="122"/>
      <c r="E357" s="123"/>
      <c r="F357" s="123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</row>
    <row r="358" spans="1:26" ht="12.75" customHeight="1" x14ac:dyDescent="0.2">
      <c r="A358" s="110"/>
      <c r="B358" s="122"/>
      <c r="C358" s="122"/>
      <c r="D358" s="122"/>
      <c r="E358" s="123"/>
      <c r="F358" s="123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</row>
    <row r="359" spans="1:26" ht="12.75" customHeight="1" x14ac:dyDescent="0.2">
      <c r="A359" s="110"/>
      <c r="B359" s="122"/>
      <c r="C359" s="122"/>
      <c r="D359" s="122"/>
      <c r="E359" s="123"/>
      <c r="F359" s="123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</row>
    <row r="360" spans="1:26" ht="12.75" customHeight="1" x14ac:dyDescent="0.2">
      <c r="A360" s="110"/>
      <c r="B360" s="122"/>
      <c r="C360" s="122"/>
      <c r="D360" s="122"/>
      <c r="E360" s="123"/>
      <c r="F360" s="123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</row>
    <row r="361" spans="1:26" ht="12.75" customHeight="1" x14ac:dyDescent="0.2">
      <c r="A361" s="110"/>
      <c r="B361" s="122"/>
      <c r="C361" s="122"/>
      <c r="D361" s="122"/>
      <c r="E361" s="123"/>
      <c r="F361" s="123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</row>
    <row r="362" spans="1:26" ht="12.75" customHeight="1" x14ac:dyDescent="0.2">
      <c r="A362" s="110"/>
      <c r="B362" s="122"/>
      <c r="C362" s="122"/>
      <c r="D362" s="122"/>
      <c r="E362" s="123"/>
      <c r="F362" s="123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</row>
    <row r="363" spans="1:26" ht="12.75" customHeight="1" x14ac:dyDescent="0.2">
      <c r="A363" s="110"/>
      <c r="B363" s="122"/>
      <c r="C363" s="122"/>
      <c r="D363" s="122"/>
      <c r="E363" s="123"/>
      <c r="F363" s="123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</row>
    <row r="364" spans="1:26" ht="12.75" customHeight="1" x14ac:dyDescent="0.2">
      <c r="A364" s="110"/>
      <c r="B364" s="122"/>
      <c r="C364" s="122"/>
      <c r="D364" s="122"/>
      <c r="E364" s="123"/>
      <c r="F364" s="123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</row>
    <row r="365" spans="1:26" ht="12.75" customHeight="1" x14ac:dyDescent="0.2">
      <c r="A365" s="110"/>
      <c r="B365" s="122"/>
      <c r="C365" s="122"/>
      <c r="D365" s="122"/>
      <c r="E365" s="123"/>
      <c r="F365" s="123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</row>
    <row r="366" spans="1:26" ht="12.75" customHeight="1" x14ac:dyDescent="0.2">
      <c r="A366" s="110"/>
      <c r="B366" s="122"/>
      <c r="C366" s="122"/>
      <c r="D366" s="122"/>
      <c r="E366" s="123"/>
      <c r="F366" s="123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</row>
    <row r="367" spans="1:26" ht="12.75" customHeight="1" x14ac:dyDescent="0.2">
      <c r="A367" s="110"/>
      <c r="B367" s="122"/>
      <c r="C367" s="122"/>
      <c r="D367" s="122"/>
      <c r="E367" s="123"/>
      <c r="F367" s="123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</row>
    <row r="368" spans="1:26" ht="12.75" customHeight="1" x14ac:dyDescent="0.2">
      <c r="A368" s="110"/>
      <c r="B368" s="122"/>
      <c r="C368" s="122"/>
      <c r="D368" s="122"/>
      <c r="E368" s="123"/>
      <c r="F368" s="123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</row>
    <row r="369" spans="1:26" ht="12.75" customHeight="1" x14ac:dyDescent="0.2">
      <c r="A369" s="110"/>
      <c r="B369" s="122"/>
      <c r="C369" s="122"/>
      <c r="D369" s="122"/>
      <c r="E369" s="123"/>
      <c r="F369" s="123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</row>
    <row r="370" spans="1:26" ht="12.75" customHeight="1" x14ac:dyDescent="0.2">
      <c r="A370" s="110"/>
      <c r="B370" s="122"/>
      <c r="C370" s="122"/>
      <c r="D370" s="122"/>
      <c r="E370" s="123"/>
      <c r="F370" s="123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</row>
    <row r="371" spans="1:26" ht="12.75" customHeight="1" x14ac:dyDescent="0.2">
      <c r="A371" s="110"/>
      <c r="B371" s="122"/>
      <c r="C371" s="122"/>
      <c r="D371" s="122"/>
      <c r="E371" s="123"/>
      <c r="F371" s="123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</row>
    <row r="372" spans="1:26" ht="12.75" customHeight="1" x14ac:dyDescent="0.2">
      <c r="A372" s="110"/>
      <c r="B372" s="122"/>
      <c r="C372" s="122"/>
      <c r="D372" s="122"/>
      <c r="E372" s="123"/>
      <c r="F372" s="123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</row>
    <row r="373" spans="1:26" ht="12.75" customHeight="1" x14ac:dyDescent="0.2">
      <c r="A373" s="110"/>
      <c r="B373" s="122"/>
      <c r="C373" s="122"/>
      <c r="D373" s="122"/>
      <c r="E373" s="123"/>
      <c r="F373" s="123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</row>
    <row r="374" spans="1:26" ht="12.75" customHeight="1" x14ac:dyDescent="0.2">
      <c r="A374" s="110"/>
      <c r="B374" s="122"/>
      <c r="C374" s="122"/>
      <c r="D374" s="122"/>
      <c r="E374" s="123"/>
      <c r="F374" s="123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</row>
    <row r="375" spans="1:26" ht="12.75" customHeight="1" x14ac:dyDescent="0.2">
      <c r="A375" s="110"/>
      <c r="B375" s="122"/>
      <c r="C375" s="122"/>
      <c r="D375" s="122"/>
      <c r="E375" s="123"/>
      <c r="F375" s="123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</row>
    <row r="376" spans="1:26" ht="12.75" customHeight="1" x14ac:dyDescent="0.2">
      <c r="A376" s="110"/>
      <c r="B376" s="122"/>
      <c r="C376" s="122"/>
      <c r="D376" s="122"/>
      <c r="E376" s="123"/>
      <c r="F376" s="123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</row>
    <row r="377" spans="1:26" ht="12.75" customHeight="1" x14ac:dyDescent="0.2">
      <c r="A377" s="110"/>
      <c r="B377" s="122"/>
      <c r="C377" s="122"/>
      <c r="D377" s="122"/>
      <c r="E377" s="123"/>
      <c r="F377" s="123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</row>
    <row r="378" spans="1:26" ht="12.75" customHeight="1" x14ac:dyDescent="0.2">
      <c r="A378" s="110"/>
      <c r="B378" s="122"/>
      <c r="C378" s="122"/>
      <c r="D378" s="122"/>
      <c r="E378" s="123"/>
      <c r="F378" s="123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</row>
    <row r="379" spans="1:26" ht="12.75" customHeight="1" x14ac:dyDescent="0.2">
      <c r="A379" s="110"/>
      <c r="B379" s="122"/>
      <c r="C379" s="122"/>
      <c r="D379" s="122"/>
      <c r="E379" s="123"/>
      <c r="F379" s="123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</row>
    <row r="380" spans="1:26" ht="12.75" customHeight="1" x14ac:dyDescent="0.2">
      <c r="A380" s="110"/>
      <c r="B380" s="122"/>
      <c r="C380" s="122"/>
      <c r="D380" s="122"/>
      <c r="E380" s="123"/>
      <c r="F380" s="123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</row>
    <row r="381" spans="1:26" ht="12.75" customHeight="1" x14ac:dyDescent="0.2">
      <c r="A381" s="110"/>
      <c r="B381" s="122"/>
      <c r="C381" s="122"/>
      <c r="D381" s="122"/>
      <c r="E381" s="123"/>
      <c r="F381" s="123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</row>
    <row r="382" spans="1:26" ht="12.75" customHeight="1" x14ac:dyDescent="0.2">
      <c r="A382" s="110"/>
      <c r="B382" s="122"/>
      <c r="C382" s="122"/>
      <c r="D382" s="122"/>
      <c r="E382" s="123"/>
      <c r="F382" s="123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</row>
    <row r="383" spans="1:26" ht="12.75" customHeight="1" x14ac:dyDescent="0.2">
      <c r="A383" s="110"/>
      <c r="B383" s="122"/>
      <c r="C383" s="122"/>
      <c r="D383" s="122"/>
      <c r="E383" s="123"/>
      <c r="F383" s="123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</row>
    <row r="384" spans="1:26" ht="12.75" customHeight="1" x14ac:dyDescent="0.2">
      <c r="A384" s="110"/>
      <c r="B384" s="122"/>
      <c r="C384" s="122"/>
      <c r="D384" s="122"/>
      <c r="E384" s="123"/>
      <c r="F384" s="123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</row>
    <row r="385" spans="1:26" ht="12.75" customHeight="1" x14ac:dyDescent="0.2">
      <c r="A385" s="110"/>
      <c r="B385" s="122"/>
      <c r="C385" s="122"/>
      <c r="D385" s="122"/>
      <c r="E385" s="123"/>
      <c r="F385" s="123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</row>
    <row r="386" spans="1:26" ht="12.75" customHeight="1" x14ac:dyDescent="0.2">
      <c r="A386" s="110"/>
      <c r="B386" s="122"/>
      <c r="C386" s="122"/>
      <c r="D386" s="122"/>
      <c r="E386" s="123"/>
      <c r="F386" s="123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</row>
    <row r="387" spans="1:26" ht="12.75" customHeight="1" x14ac:dyDescent="0.2">
      <c r="A387" s="110"/>
      <c r="B387" s="122"/>
      <c r="C387" s="122"/>
      <c r="D387" s="122"/>
      <c r="E387" s="123"/>
      <c r="F387" s="123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</row>
    <row r="388" spans="1:26" ht="12.75" customHeight="1" x14ac:dyDescent="0.2">
      <c r="A388" s="110"/>
      <c r="B388" s="122"/>
      <c r="C388" s="122"/>
      <c r="D388" s="122"/>
      <c r="E388" s="123"/>
      <c r="F388" s="123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</row>
    <row r="389" spans="1:26" ht="12.75" customHeight="1" x14ac:dyDescent="0.2">
      <c r="A389" s="110"/>
      <c r="B389" s="122"/>
      <c r="C389" s="122"/>
      <c r="D389" s="122"/>
      <c r="E389" s="123"/>
      <c r="F389" s="123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</row>
    <row r="390" spans="1:26" ht="12.75" customHeight="1" x14ac:dyDescent="0.2">
      <c r="A390" s="110"/>
      <c r="B390" s="122"/>
      <c r="C390" s="122"/>
      <c r="D390" s="122"/>
      <c r="E390" s="123"/>
      <c r="F390" s="123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</row>
    <row r="391" spans="1:26" ht="12.75" customHeight="1" x14ac:dyDescent="0.2">
      <c r="A391" s="110"/>
      <c r="B391" s="122"/>
      <c r="C391" s="122"/>
      <c r="D391" s="122"/>
      <c r="E391" s="123"/>
      <c r="F391" s="123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</row>
    <row r="392" spans="1:26" ht="12.75" customHeight="1" x14ac:dyDescent="0.2">
      <c r="A392" s="110"/>
      <c r="B392" s="122"/>
      <c r="C392" s="122"/>
      <c r="D392" s="122"/>
      <c r="E392" s="123"/>
      <c r="F392" s="123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</row>
    <row r="393" spans="1:26" ht="12.75" customHeight="1" x14ac:dyDescent="0.2">
      <c r="A393" s="110"/>
      <c r="B393" s="122"/>
      <c r="C393" s="122"/>
      <c r="D393" s="122"/>
      <c r="E393" s="123"/>
      <c r="F393" s="123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</row>
    <row r="394" spans="1:26" ht="12.75" customHeight="1" x14ac:dyDescent="0.2">
      <c r="A394" s="110"/>
      <c r="B394" s="122"/>
      <c r="C394" s="122"/>
      <c r="D394" s="122"/>
      <c r="E394" s="123"/>
      <c r="F394" s="123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</row>
    <row r="395" spans="1:26" ht="12.75" customHeight="1" x14ac:dyDescent="0.2">
      <c r="A395" s="110"/>
      <c r="B395" s="122"/>
      <c r="C395" s="122"/>
      <c r="D395" s="122"/>
      <c r="E395" s="123"/>
      <c r="F395" s="123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</row>
    <row r="396" spans="1:26" ht="12.75" customHeight="1" x14ac:dyDescent="0.2">
      <c r="A396" s="110"/>
      <c r="B396" s="122"/>
      <c r="C396" s="122"/>
      <c r="D396" s="122"/>
      <c r="E396" s="123"/>
      <c r="F396" s="123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</row>
    <row r="397" spans="1:26" ht="12.75" customHeight="1" x14ac:dyDescent="0.2">
      <c r="A397" s="110"/>
      <c r="B397" s="122"/>
      <c r="C397" s="122"/>
      <c r="D397" s="122"/>
      <c r="E397" s="123"/>
      <c r="F397" s="123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</row>
    <row r="398" spans="1:26" ht="12.75" customHeight="1" x14ac:dyDescent="0.2">
      <c r="A398" s="110"/>
      <c r="B398" s="122"/>
      <c r="C398" s="122"/>
      <c r="D398" s="122"/>
      <c r="E398" s="123"/>
      <c r="F398" s="123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</row>
    <row r="399" spans="1:26" ht="12.75" customHeight="1" x14ac:dyDescent="0.2">
      <c r="A399" s="110"/>
      <c r="B399" s="122"/>
      <c r="C399" s="122"/>
      <c r="D399" s="122"/>
      <c r="E399" s="123"/>
      <c r="F399" s="123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</row>
    <row r="400" spans="1:26" ht="12.75" customHeight="1" x14ac:dyDescent="0.2">
      <c r="A400" s="110"/>
      <c r="B400" s="122"/>
      <c r="C400" s="122"/>
      <c r="D400" s="122"/>
      <c r="E400" s="123"/>
      <c r="F400" s="123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</row>
    <row r="401" spans="1:26" ht="12.75" customHeight="1" x14ac:dyDescent="0.2">
      <c r="A401" s="110"/>
      <c r="B401" s="122"/>
      <c r="C401" s="122"/>
      <c r="D401" s="122"/>
      <c r="E401" s="123"/>
      <c r="F401" s="123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</row>
    <row r="402" spans="1:26" ht="12.75" customHeight="1" x14ac:dyDescent="0.2">
      <c r="A402" s="110"/>
      <c r="B402" s="122"/>
      <c r="C402" s="122"/>
      <c r="D402" s="122"/>
      <c r="E402" s="123"/>
      <c r="F402" s="123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</row>
    <row r="403" spans="1:26" ht="12.75" customHeight="1" x14ac:dyDescent="0.2">
      <c r="A403" s="110"/>
      <c r="B403" s="122"/>
      <c r="C403" s="122"/>
      <c r="D403" s="122"/>
      <c r="E403" s="123"/>
      <c r="F403" s="123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</row>
    <row r="404" spans="1:26" ht="12.75" customHeight="1" x14ac:dyDescent="0.2">
      <c r="A404" s="110"/>
      <c r="B404" s="122"/>
      <c r="C404" s="122"/>
      <c r="D404" s="122"/>
      <c r="E404" s="123"/>
      <c r="F404" s="123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</row>
    <row r="405" spans="1:26" ht="12.75" customHeight="1" x14ac:dyDescent="0.2">
      <c r="A405" s="110"/>
      <c r="B405" s="122"/>
      <c r="C405" s="122"/>
      <c r="D405" s="122"/>
      <c r="E405" s="123"/>
      <c r="F405" s="123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</row>
    <row r="406" spans="1:26" ht="12.75" customHeight="1" x14ac:dyDescent="0.2">
      <c r="A406" s="110"/>
      <c r="B406" s="122"/>
      <c r="C406" s="122"/>
      <c r="D406" s="122"/>
      <c r="E406" s="123"/>
      <c r="F406" s="123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</row>
    <row r="407" spans="1:26" ht="12.75" customHeight="1" x14ac:dyDescent="0.2">
      <c r="A407" s="110"/>
      <c r="B407" s="122"/>
      <c r="C407" s="122"/>
      <c r="D407" s="122"/>
      <c r="E407" s="123"/>
      <c r="F407" s="123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</row>
    <row r="408" spans="1:26" ht="12.75" customHeight="1" x14ac:dyDescent="0.2">
      <c r="A408" s="110"/>
      <c r="B408" s="122"/>
      <c r="C408" s="122"/>
      <c r="D408" s="122"/>
      <c r="E408" s="123"/>
      <c r="F408" s="123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</row>
    <row r="409" spans="1:26" ht="12.75" customHeight="1" x14ac:dyDescent="0.2">
      <c r="A409" s="110"/>
      <c r="B409" s="122"/>
      <c r="C409" s="122"/>
      <c r="D409" s="122"/>
      <c r="E409" s="123"/>
      <c r="F409" s="123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</row>
    <row r="410" spans="1:26" ht="12.75" customHeight="1" x14ac:dyDescent="0.2">
      <c r="A410" s="110"/>
      <c r="B410" s="122"/>
      <c r="C410" s="122"/>
      <c r="D410" s="122"/>
      <c r="E410" s="123"/>
      <c r="F410" s="123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</row>
    <row r="411" spans="1:26" ht="12.75" customHeight="1" x14ac:dyDescent="0.2">
      <c r="A411" s="110"/>
      <c r="B411" s="122"/>
      <c r="C411" s="122"/>
      <c r="D411" s="122"/>
      <c r="E411" s="123"/>
      <c r="F411" s="123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</row>
    <row r="412" spans="1:26" ht="12.75" customHeight="1" x14ac:dyDescent="0.2">
      <c r="A412" s="110"/>
      <c r="B412" s="122"/>
      <c r="C412" s="122"/>
      <c r="D412" s="122"/>
      <c r="E412" s="123"/>
      <c r="F412" s="123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</row>
    <row r="413" spans="1:26" ht="12.75" customHeight="1" x14ac:dyDescent="0.2">
      <c r="A413" s="110"/>
      <c r="B413" s="122"/>
      <c r="C413" s="122"/>
      <c r="D413" s="122"/>
      <c r="E413" s="123"/>
      <c r="F413" s="123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</row>
    <row r="414" spans="1:26" ht="12.75" customHeight="1" x14ac:dyDescent="0.2">
      <c r="A414" s="110"/>
      <c r="B414" s="122"/>
      <c r="C414" s="122"/>
      <c r="D414" s="122"/>
      <c r="E414" s="123"/>
      <c r="F414" s="123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</row>
    <row r="415" spans="1:26" ht="12.75" customHeight="1" x14ac:dyDescent="0.2">
      <c r="A415" s="110"/>
      <c r="B415" s="122"/>
      <c r="C415" s="122"/>
      <c r="D415" s="122"/>
      <c r="E415" s="123"/>
      <c r="F415" s="123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</row>
    <row r="416" spans="1:26" ht="12.75" customHeight="1" x14ac:dyDescent="0.2">
      <c r="A416" s="110"/>
      <c r="B416" s="122"/>
      <c r="C416" s="122"/>
      <c r="D416" s="122"/>
      <c r="E416" s="123"/>
      <c r="F416" s="123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</row>
    <row r="417" spans="1:26" ht="12.75" customHeight="1" x14ac:dyDescent="0.2">
      <c r="A417" s="110"/>
      <c r="B417" s="122"/>
      <c r="C417" s="122"/>
      <c r="D417" s="122"/>
      <c r="E417" s="123"/>
      <c r="F417" s="123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</row>
    <row r="418" spans="1:26" ht="12.75" customHeight="1" x14ac:dyDescent="0.2">
      <c r="A418" s="110"/>
      <c r="B418" s="122"/>
      <c r="C418" s="122"/>
      <c r="D418" s="122"/>
      <c r="E418" s="123"/>
      <c r="F418" s="123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</row>
    <row r="419" spans="1:26" ht="12.75" customHeight="1" x14ac:dyDescent="0.2">
      <c r="A419" s="110"/>
      <c r="B419" s="122"/>
      <c r="C419" s="122"/>
      <c r="D419" s="122"/>
      <c r="E419" s="123"/>
      <c r="F419" s="123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</row>
    <row r="420" spans="1:26" ht="12.75" customHeight="1" x14ac:dyDescent="0.2">
      <c r="A420" s="110"/>
      <c r="B420" s="122"/>
      <c r="C420" s="122"/>
      <c r="D420" s="122"/>
      <c r="E420" s="123"/>
      <c r="F420" s="123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</row>
    <row r="421" spans="1:26" ht="12.75" customHeight="1" x14ac:dyDescent="0.2">
      <c r="A421" s="110"/>
      <c r="B421" s="122"/>
      <c r="C421" s="122"/>
      <c r="D421" s="122"/>
      <c r="E421" s="123"/>
      <c r="F421" s="123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</row>
    <row r="422" spans="1:26" ht="12.75" customHeight="1" x14ac:dyDescent="0.2">
      <c r="A422" s="110"/>
      <c r="B422" s="122"/>
      <c r="C422" s="122"/>
      <c r="D422" s="122"/>
      <c r="E422" s="123"/>
      <c r="F422" s="123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</row>
    <row r="423" spans="1:26" ht="12.75" customHeight="1" x14ac:dyDescent="0.2">
      <c r="A423" s="110"/>
      <c r="B423" s="122"/>
      <c r="C423" s="122"/>
      <c r="D423" s="122"/>
      <c r="E423" s="123"/>
      <c r="F423" s="123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</row>
    <row r="424" spans="1:26" ht="12.75" customHeight="1" x14ac:dyDescent="0.2">
      <c r="A424" s="110"/>
      <c r="B424" s="122"/>
      <c r="C424" s="122"/>
      <c r="D424" s="122"/>
      <c r="E424" s="123"/>
      <c r="F424" s="123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</row>
    <row r="425" spans="1:26" ht="12.75" customHeight="1" x14ac:dyDescent="0.2">
      <c r="A425" s="110"/>
      <c r="B425" s="122"/>
      <c r="C425" s="122"/>
      <c r="D425" s="122"/>
      <c r="E425" s="123"/>
      <c r="F425" s="123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</row>
    <row r="426" spans="1:26" ht="12.75" customHeight="1" x14ac:dyDescent="0.2">
      <c r="A426" s="110"/>
      <c r="B426" s="122"/>
      <c r="C426" s="122"/>
      <c r="D426" s="122"/>
      <c r="E426" s="123"/>
      <c r="F426" s="123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</row>
    <row r="427" spans="1:26" ht="12.75" customHeight="1" x14ac:dyDescent="0.2">
      <c r="A427" s="110"/>
      <c r="B427" s="122"/>
      <c r="C427" s="122"/>
      <c r="D427" s="122"/>
      <c r="E427" s="123"/>
      <c r="F427" s="123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</row>
    <row r="428" spans="1:26" ht="12.75" customHeight="1" x14ac:dyDescent="0.2">
      <c r="A428" s="110"/>
      <c r="B428" s="122"/>
      <c r="C428" s="122"/>
      <c r="D428" s="122"/>
      <c r="E428" s="123"/>
      <c r="F428" s="123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</row>
    <row r="429" spans="1:26" ht="12.75" customHeight="1" x14ac:dyDescent="0.2">
      <c r="A429" s="110"/>
      <c r="B429" s="122"/>
      <c r="C429" s="122"/>
      <c r="D429" s="122"/>
      <c r="E429" s="123"/>
      <c r="F429" s="123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</row>
    <row r="430" spans="1:26" ht="12.75" customHeight="1" x14ac:dyDescent="0.2">
      <c r="A430" s="110"/>
      <c r="B430" s="122"/>
      <c r="C430" s="122"/>
      <c r="D430" s="122"/>
      <c r="E430" s="123"/>
      <c r="F430" s="123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</row>
    <row r="431" spans="1:26" ht="12.75" customHeight="1" x14ac:dyDescent="0.2">
      <c r="A431" s="110"/>
      <c r="B431" s="122"/>
      <c r="C431" s="122"/>
      <c r="D431" s="122"/>
      <c r="E431" s="123"/>
      <c r="F431" s="123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</row>
    <row r="432" spans="1:26" ht="12.75" customHeight="1" x14ac:dyDescent="0.2">
      <c r="A432" s="110"/>
      <c r="B432" s="122"/>
      <c r="C432" s="122"/>
      <c r="D432" s="122"/>
      <c r="E432" s="123"/>
      <c r="F432" s="123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</row>
    <row r="433" spans="1:26" ht="12.75" customHeight="1" x14ac:dyDescent="0.2">
      <c r="A433" s="110"/>
      <c r="B433" s="122"/>
      <c r="C433" s="122"/>
      <c r="D433" s="122"/>
      <c r="E433" s="123"/>
      <c r="F433" s="123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</row>
    <row r="434" spans="1:26" ht="12.75" customHeight="1" x14ac:dyDescent="0.2">
      <c r="A434" s="110"/>
      <c r="B434" s="122"/>
      <c r="C434" s="122"/>
      <c r="D434" s="122"/>
      <c r="E434" s="123"/>
      <c r="F434" s="123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</row>
    <row r="435" spans="1:26" ht="12.75" customHeight="1" x14ac:dyDescent="0.2">
      <c r="A435" s="110"/>
      <c r="B435" s="122"/>
      <c r="C435" s="122"/>
      <c r="D435" s="122"/>
      <c r="E435" s="123"/>
      <c r="F435" s="123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</row>
    <row r="436" spans="1:26" ht="12.75" customHeight="1" x14ac:dyDescent="0.2">
      <c r="A436" s="110"/>
      <c r="B436" s="122"/>
      <c r="C436" s="122"/>
      <c r="D436" s="122"/>
      <c r="E436" s="123"/>
      <c r="F436" s="123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</row>
    <row r="437" spans="1:26" ht="12.75" customHeight="1" x14ac:dyDescent="0.2">
      <c r="A437" s="110"/>
      <c r="B437" s="122"/>
      <c r="C437" s="122"/>
      <c r="D437" s="122"/>
      <c r="E437" s="123"/>
      <c r="F437" s="123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</row>
    <row r="438" spans="1:26" ht="12.75" customHeight="1" x14ac:dyDescent="0.2">
      <c r="A438" s="110"/>
      <c r="B438" s="122"/>
      <c r="C438" s="122"/>
      <c r="D438" s="122"/>
      <c r="E438" s="123"/>
      <c r="F438" s="123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</row>
    <row r="439" spans="1:26" ht="12.75" customHeight="1" x14ac:dyDescent="0.2">
      <c r="A439" s="110"/>
      <c r="B439" s="122"/>
      <c r="C439" s="122"/>
      <c r="D439" s="122"/>
      <c r="E439" s="123"/>
      <c r="F439" s="123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</row>
    <row r="440" spans="1:26" ht="12.75" customHeight="1" x14ac:dyDescent="0.2">
      <c r="A440" s="110"/>
      <c r="B440" s="122"/>
      <c r="C440" s="122"/>
      <c r="D440" s="122"/>
      <c r="E440" s="123"/>
      <c r="F440" s="123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</row>
    <row r="441" spans="1:26" ht="12.75" customHeight="1" x14ac:dyDescent="0.2">
      <c r="A441" s="110"/>
      <c r="B441" s="122"/>
      <c r="C441" s="122"/>
      <c r="D441" s="122"/>
      <c r="E441" s="123"/>
      <c r="F441" s="123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</row>
    <row r="442" spans="1:26" ht="12.75" customHeight="1" x14ac:dyDescent="0.2">
      <c r="A442" s="110"/>
      <c r="B442" s="122"/>
      <c r="C442" s="122"/>
      <c r="D442" s="122"/>
      <c r="E442" s="123"/>
      <c r="F442" s="123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</row>
    <row r="443" spans="1:26" ht="12.75" customHeight="1" x14ac:dyDescent="0.2">
      <c r="A443" s="110"/>
      <c r="B443" s="122"/>
      <c r="C443" s="122"/>
      <c r="D443" s="122"/>
      <c r="E443" s="123"/>
      <c r="F443" s="123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</row>
    <row r="444" spans="1:26" ht="12.75" customHeight="1" x14ac:dyDescent="0.2">
      <c r="A444" s="110"/>
      <c r="B444" s="122"/>
      <c r="C444" s="122"/>
      <c r="D444" s="122"/>
      <c r="E444" s="123"/>
      <c r="F444" s="123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</row>
    <row r="445" spans="1:26" ht="12.75" customHeight="1" x14ac:dyDescent="0.2">
      <c r="A445" s="110"/>
      <c r="B445" s="122"/>
      <c r="C445" s="122"/>
      <c r="D445" s="122"/>
      <c r="E445" s="123"/>
      <c r="F445" s="123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</row>
    <row r="446" spans="1:26" ht="12.75" customHeight="1" x14ac:dyDescent="0.2">
      <c r="A446" s="110"/>
      <c r="B446" s="122"/>
      <c r="C446" s="122"/>
      <c r="D446" s="122"/>
      <c r="E446" s="123"/>
      <c r="F446" s="123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</row>
    <row r="447" spans="1:26" ht="12.75" customHeight="1" x14ac:dyDescent="0.2">
      <c r="A447" s="110"/>
      <c r="B447" s="122"/>
      <c r="C447" s="122"/>
      <c r="D447" s="122"/>
      <c r="E447" s="123"/>
      <c r="F447" s="123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</row>
    <row r="448" spans="1:26" ht="12.75" customHeight="1" x14ac:dyDescent="0.2">
      <c r="A448" s="110"/>
      <c r="B448" s="122"/>
      <c r="C448" s="122"/>
      <c r="D448" s="122"/>
      <c r="E448" s="123"/>
      <c r="F448" s="123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</row>
    <row r="449" spans="1:26" ht="12.75" customHeight="1" x14ac:dyDescent="0.2">
      <c r="A449" s="110"/>
      <c r="B449" s="122"/>
      <c r="C449" s="122"/>
      <c r="D449" s="122"/>
      <c r="E449" s="123"/>
      <c r="F449" s="123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</row>
    <row r="450" spans="1:26" ht="12.75" customHeight="1" x14ac:dyDescent="0.2">
      <c r="A450" s="110"/>
      <c r="B450" s="122"/>
      <c r="C450" s="122"/>
      <c r="D450" s="122"/>
      <c r="E450" s="123"/>
      <c r="F450" s="123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</row>
    <row r="451" spans="1:26" ht="12.75" customHeight="1" x14ac:dyDescent="0.2">
      <c r="A451" s="110"/>
      <c r="B451" s="122"/>
      <c r="C451" s="122"/>
      <c r="D451" s="122"/>
      <c r="E451" s="123"/>
      <c r="F451" s="123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</row>
    <row r="452" spans="1:26" ht="12.75" customHeight="1" x14ac:dyDescent="0.2">
      <c r="A452" s="110"/>
      <c r="B452" s="122"/>
      <c r="C452" s="122"/>
      <c r="D452" s="122"/>
      <c r="E452" s="123"/>
      <c r="F452" s="123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</row>
    <row r="453" spans="1:26" ht="12.75" customHeight="1" x14ac:dyDescent="0.2">
      <c r="A453" s="110"/>
      <c r="B453" s="122"/>
      <c r="C453" s="122"/>
      <c r="D453" s="122"/>
      <c r="E453" s="123"/>
      <c r="F453" s="123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</row>
    <row r="454" spans="1:26" ht="12.75" customHeight="1" x14ac:dyDescent="0.2">
      <c r="A454" s="110"/>
      <c r="B454" s="122"/>
      <c r="C454" s="122"/>
      <c r="D454" s="122"/>
      <c r="E454" s="123"/>
      <c r="F454" s="123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</row>
    <row r="455" spans="1:26" ht="12.75" customHeight="1" x14ac:dyDescent="0.2">
      <c r="A455" s="110"/>
      <c r="B455" s="122"/>
      <c r="C455" s="122"/>
      <c r="D455" s="122"/>
      <c r="E455" s="123"/>
      <c r="F455" s="123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</row>
    <row r="456" spans="1:26" ht="12.75" customHeight="1" x14ac:dyDescent="0.2">
      <c r="A456" s="110"/>
      <c r="B456" s="122"/>
      <c r="C456" s="122"/>
      <c r="D456" s="122"/>
      <c r="E456" s="123"/>
      <c r="F456" s="123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</row>
    <row r="457" spans="1:26" ht="12.75" customHeight="1" x14ac:dyDescent="0.2">
      <c r="A457" s="110"/>
      <c r="B457" s="122"/>
      <c r="C457" s="122"/>
      <c r="D457" s="122"/>
      <c r="E457" s="123"/>
      <c r="F457" s="123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</row>
    <row r="458" spans="1:26" ht="12.75" customHeight="1" x14ac:dyDescent="0.2">
      <c r="A458" s="110"/>
      <c r="B458" s="122"/>
      <c r="C458" s="122"/>
      <c r="D458" s="122"/>
      <c r="E458" s="123"/>
      <c r="F458" s="123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</row>
    <row r="459" spans="1:26" ht="12.75" customHeight="1" x14ac:dyDescent="0.2">
      <c r="A459" s="110"/>
      <c r="B459" s="122"/>
      <c r="C459" s="122"/>
      <c r="D459" s="122"/>
      <c r="E459" s="123"/>
      <c r="F459" s="123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</row>
    <row r="460" spans="1:26" ht="12.75" customHeight="1" x14ac:dyDescent="0.2">
      <c r="A460" s="110"/>
      <c r="B460" s="122"/>
      <c r="C460" s="122"/>
      <c r="D460" s="122"/>
      <c r="E460" s="123"/>
      <c r="F460" s="123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</row>
    <row r="461" spans="1:26" ht="12.75" customHeight="1" x14ac:dyDescent="0.2">
      <c r="A461" s="110"/>
      <c r="B461" s="122"/>
      <c r="C461" s="122"/>
      <c r="D461" s="122"/>
      <c r="E461" s="123"/>
      <c r="F461" s="123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</row>
    <row r="462" spans="1:26" ht="12.75" customHeight="1" x14ac:dyDescent="0.2">
      <c r="A462" s="110"/>
      <c r="B462" s="122"/>
      <c r="C462" s="122"/>
      <c r="D462" s="122"/>
      <c r="E462" s="123"/>
      <c r="F462" s="123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</row>
    <row r="463" spans="1:26" ht="12.75" customHeight="1" x14ac:dyDescent="0.2">
      <c r="A463" s="110"/>
      <c r="B463" s="122"/>
      <c r="C463" s="122"/>
      <c r="D463" s="122"/>
      <c r="E463" s="123"/>
      <c r="F463" s="123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</row>
    <row r="464" spans="1:26" ht="12.75" customHeight="1" x14ac:dyDescent="0.2">
      <c r="A464" s="110"/>
      <c r="B464" s="122"/>
      <c r="C464" s="122"/>
      <c r="D464" s="122"/>
      <c r="E464" s="123"/>
      <c r="F464" s="123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</row>
    <row r="465" spans="1:26" ht="12.75" customHeight="1" x14ac:dyDescent="0.2">
      <c r="A465" s="110"/>
      <c r="B465" s="122"/>
      <c r="C465" s="122"/>
      <c r="D465" s="122"/>
      <c r="E465" s="123"/>
      <c r="F465" s="123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</row>
    <row r="466" spans="1:26" ht="12.75" customHeight="1" x14ac:dyDescent="0.2">
      <c r="A466" s="110"/>
      <c r="B466" s="122"/>
      <c r="C466" s="122"/>
      <c r="D466" s="122"/>
      <c r="E466" s="123"/>
      <c r="F466" s="123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</row>
    <row r="467" spans="1:26" ht="12.75" customHeight="1" x14ac:dyDescent="0.2">
      <c r="A467" s="110"/>
      <c r="B467" s="122"/>
      <c r="C467" s="122"/>
      <c r="D467" s="122"/>
      <c r="E467" s="123"/>
      <c r="F467" s="123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</row>
    <row r="468" spans="1:26" ht="12.75" customHeight="1" x14ac:dyDescent="0.2">
      <c r="A468" s="110"/>
      <c r="B468" s="122"/>
      <c r="C468" s="122"/>
      <c r="D468" s="122"/>
      <c r="E468" s="123"/>
      <c r="F468" s="123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</row>
    <row r="469" spans="1:26" ht="12.75" customHeight="1" x14ac:dyDescent="0.2">
      <c r="A469" s="110"/>
      <c r="B469" s="122"/>
      <c r="C469" s="122"/>
      <c r="D469" s="122"/>
      <c r="E469" s="123"/>
      <c r="F469" s="123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</row>
    <row r="470" spans="1:26" ht="12.75" customHeight="1" x14ac:dyDescent="0.2">
      <c r="A470" s="110"/>
      <c r="B470" s="122"/>
      <c r="C470" s="122"/>
      <c r="D470" s="122"/>
      <c r="E470" s="123"/>
      <c r="F470" s="123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</row>
    <row r="471" spans="1:26" ht="12.75" customHeight="1" x14ac:dyDescent="0.2">
      <c r="A471" s="110"/>
      <c r="B471" s="122"/>
      <c r="C471" s="122"/>
      <c r="D471" s="122"/>
      <c r="E471" s="123"/>
      <c r="F471" s="123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</row>
    <row r="472" spans="1:26" ht="12.75" customHeight="1" x14ac:dyDescent="0.2">
      <c r="A472" s="110"/>
      <c r="B472" s="122"/>
      <c r="C472" s="122"/>
      <c r="D472" s="122"/>
      <c r="E472" s="123"/>
      <c r="F472" s="123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</row>
    <row r="473" spans="1:26" ht="12.75" customHeight="1" x14ac:dyDescent="0.2">
      <c r="A473" s="110"/>
      <c r="B473" s="122"/>
      <c r="C473" s="122"/>
      <c r="D473" s="122"/>
      <c r="E473" s="123"/>
      <c r="F473" s="123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</row>
    <row r="474" spans="1:26" ht="12.75" customHeight="1" x14ac:dyDescent="0.2">
      <c r="A474" s="110"/>
      <c r="B474" s="122"/>
      <c r="C474" s="122"/>
      <c r="D474" s="122"/>
      <c r="E474" s="123"/>
      <c r="F474" s="123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</row>
    <row r="475" spans="1:26" ht="12.75" customHeight="1" x14ac:dyDescent="0.2">
      <c r="A475" s="110"/>
      <c r="B475" s="122"/>
      <c r="C475" s="122"/>
      <c r="D475" s="122"/>
      <c r="E475" s="123"/>
      <c r="F475" s="123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</row>
    <row r="476" spans="1:26" ht="12.75" customHeight="1" x14ac:dyDescent="0.2">
      <c r="A476" s="110"/>
      <c r="B476" s="122"/>
      <c r="C476" s="122"/>
      <c r="D476" s="122"/>
      <c r="E476" s="123"/>
      <c r="F476" s="123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</row>
    <row r="477" spans="1:26" ht="12.75" customHeight="1" x14ac:dyDescent="0.2">
      <c r="A477" s="110"/>
      <c r="B477" s="122"/>
      <c r="C477" s="122"/>
      <c r="D477" s="122"/>
      <c r="E477" s="123"/>
      <c r="F477" s="123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</row>
    <row r="478" spans="1:26" ht="12.75" customHeight="1" x14ac:dyDescent="0.2">
      <c r="A478" s="110"/>
      <c r="B478" s="122"/>
      <c r="C478" s="122"/>
      <c r="D478" s="122"/>
      <c r="E478" s="123"/>
      <c r="F478" s="123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</row>
    <row r="479" spans="1:26" ht="12.75" customHeight="1" x14ac:dyDescent="0.2">
      <c r="A479" s="110"/>
      <c r="B479" s="122"/>
      <c r="C479" s="122"/>
      <c r="D479" s="122"/>
      <c r="E479" s="123"/>
      <c r="F479" s="123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</row>
    <row r="480" spans="1:26" ht="12.75" customHeight="1" x14ac:dyDescent="0.2">
      <c r="A480" s="110"/>
      <c r="B480" s="122"/>
      <c r="C480" s="122"/>
      <c r="D480" s="122"/>
      <c r="E480" s="123"/>
      <c r="F480" s="123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</row>
    <row r="481" spans="1:26" ht="12.75" customHeight="1" x14ac:dyDescent="0.2">
      <c r="A481" s="110"/>
      <c r="B481" s="122"/>
      <c r="C481" s="122"/>
      <c r="D481" s="122"/>
      <c r="E481" s="123"/>
      <c r="F481" s="123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</row>
    <row r="482" spans="1:26" ht="12.75" customHeight="1" x14ac:dyDescent="0.2">
      <c r="A482" s="110"/>
      <c r="B482" s="122"/>
      <c r="C482" s="122"/>
      <c r="D482" s="122"/>
      <c r="E482" s="123"/>
      <c r="F482" s="123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</row>
    <row r="483" spans="1:26" ht="12.75" customHeight="1" x14ac:dyDescent="0.2">
      <c r="A483" s="110"/>
      <c r="B483" s="122"/>
      <c r="C483" s="122"/>
      <c r="D483" s="122"/>
      <c r="E483" s="123"/>
      <c r="F483" s="123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</row>
    <row r="484" spans="1:26" ht="12.75" customHeight="1" x14ac:dyDescent="0.2">
      <c r="A484" s="110"/>
      <c r="B484" s="122"/>
      <c r="C484" s="122"/>
      <c r="D484" s="122"/>
      <c r="E484" s="123"/>
      <c r="F484" s="123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</row>
    <row r="485" spans="1:26" ht="12.75" customHeight="1" x14ac:dyDescent="0.2">
      <c r="A485" s="110"/>
      <c r="B485" s="122"/>
      <c r="C485" s="122"/>
      <c r="D485" s="122"/>
      <c r="E485" s="123"/>
      <c r="F485" s="123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</row>
    <row r="486" spans="1:26" ht="12.75" customHeight="1" x14ac:dyDescent="0.2">
      <c r="A486" s="110"/>
      <c r="B486" s="122"/>
      <c r="C486" s="122"/>
      <c r="D486" s="122"/>
      <c r="E486" s="123"/>
      <c r="F486" s="123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</row>
    <row r="487" spans="1:26" ht="12.75" customHeight="1" x14ac:dyDescent="0.2">
      <c r="A487" s="110"/>
      <c r="B487" s="122"/>
      <c r="C487" s="122"/>
      <c r="D487" s="122"/>
      <c r="E487" s="123"/>
      <c r="F487" s="123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</row>
    <row r="488" spans="1:26" ht="12.75" customHeight="1" x14ac:dyDescent="0.2">
      <c r="A488" s="110"/>
      <c r="B488" s="122"/>
      <c r="C488" s="122"/>
      <c r="D488" s="122"/>
      <c r="E488" s="123"/>
      <c r="F488" s="123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</row>
    <row r="489" spans="1:26" ht="12.75" customHeight="1" x14ac:dyDescent="0.2">
      <c r="A489" s="110"/>
      <c r="B489" s="122"/>
      <c r="C489" s="122"/>
      <c r="D489" s="122"/>
      <c r="E489" s="123"/>
      <c r="F489" s="123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</row>
    <row r="490" spans="1:26" ht="12.75" customHeight="1" x14ac:dyDescent="0.2">
      <c r="A490" s="110"/>
      <c r="B490" s="122"/>
      <c r="C490" s="122"/>
      <c r="D490" s="122"/>
      <c r="E490" s="123"/>
      <c r="F490" s="123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</row>
    <row r="491" spans="1:26" ht="12.75" customHeight="1" x14ac:dyDescent="0.2">
      <c r="A491" s="110"/>
      <c r="B491" s="122"/>
      <c r="C491" s="122"/>
      <c r="D491" s="122"/>
      <c r="E491" s="123"/>
      <c r="F491" s="123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</row>
    <row r="492" spans="1:26" ht="12.75" customHeight="1" x14ac:dyDescent="0.2">
      <c r="A492" s="110"/>
      <c r="B492" s="122"/>
      <c r="C492" s="122"/>
      <c r="D492" s="122"/>
      <c r="E492" s="123"/>
      <c r="F492" s="123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</row>
    <row r="493" spans="1:26" ht="12.75" customHeight="1" x14ac:dyDescent="0.2">
      <c r="A493" s="110"/>
      <c r="B493" s="122"/>
      <c r="C493" s="122"/>
      <c r="D493" s="122"/>
      <c r="E493" s="123"/>
      <c r="F493" s="123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</row>
    <row r="494" spans="1:26" ht="12.75" customHeight="1" x14ac:dyDescent="0.2">
      <c r="A494" s="110"/>
      <c r="B494" s="122"/>
      <c r="C494" s="122"/>
      <c r="D494" s="122"/>
      <c r="E494" s="123"/>
      <c r="F494" s="123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</row>
    <row r="495" spans="1:26" ht="12.75" customHeight="1" x14ac:dyDescent="0.2">
      <c r="A495" s="110"/>
      <c r="B495" s="122"/>
      <c r="C495" s="122"/>
      <c r="D495" s="122"/>
      <c r="E495" s="123"/>
      <c r="F495" s="123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</row>
    <row r="496" spans="1:26" ht="12.75" customHeight="1" x14ac:dyDescent="0.2">
      <c r="A496" s="110"/>
      <c r="B496" s="122"/>
      <c r="C496" s="122"/>
      <c r="D496" s="122"/>
      <c r="E496" s="123"/>
      <c r="F496" s="123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</row>
    <row r="497" spans="1:26" ht="12.75" customHeight="1" x14ac:dyDescent="0.2">
      <c r="A497" s="110"/>
      <c r="B497" s="122"/>
      <c r="C497" s="122"/>
      <c r="D497" s="122"/>
      <c r="E497" s="123"/>
      <c r="F497" s="123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</row>
    <row r="498" spans="1:26" ht="12.75" customHeight="1" x14ac:dyDescent="0.2">
      <c r="A498" s="110"/>
      <c r="B498" s="122"/>
      <c r="C498" s="122"/>
      <c r="D498" s="122"/>
      <c r="E498" s="123"/>
      <c r="F498" s="123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</row>
    <row r="499" spans="1:26" ht="12.75" customHeight="1" x14ac:dyDescent="0.2">
      <c r="A499" s="110"/>
      <c r="B499" s="122"/>
      <c r="C499" s="122"/>
      <c r="D499" s="122"/>
      <c r="E499" s="123"/>
      <c r="F499" s="123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</row>
    <row r="500" spans="1:26" ht="12.75" customHeight="1" x14ac:dyDescent="0.2">
      <c r="A500" s="110"/>
      <c r="B500" s="122"/>
      <c r="C500" s="122"/>
      <c r="D500" s="122"/>
      <c r="E500" s="123"/>
      <c r="F500" s="123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</row>
    <row r="501" spans="1:26" ht="12.75" customHeight="1" x14ac:dyDescent="0.2">
      <c r="A501" s="110"/>
      <c r="B501" s="122"/>
      <c r="C501" s="122"/>
      <c r="D501" s="122"/>
      <c r="E501" s="123"/>
      <c r="F501" s="123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</row>
    <row r="502" spans="1:26" ht="12.75" customHeight="1" x14ac:dyDescent="0.2">
      <c r="A502" s="110"/>
      <c r="B502" s="122"/>
      <c r="C502" s="122"/>
      <c r="D502" s="122"/>
      <c r="E502" s="123"/>
      <c r="F502" s="123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</row>
    <row r="503" spans="1:26" ht="12.75" customHeight="1" x14ac:dyDescent="0.2">
      <c r="A503" s="110"/>
      <c r="B503" s="122"/>
      <c r="C503" s="122"/>
      <c r="D503" s="122"/>
      <c r="E503" s="123"/>
      <c r="F503" s="123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</row>
    <row r="504" spans="1:26" ht="12.75" customHeight="1" x14ac:dyDescent="0.2">
      <c r="A504" s="110"/>
      <c r="B504" s="122"/>
      <c r="C504" s="122"/>
      <c r="D504" s="122"/>
      <c r="E504" s="123"/>
      <c r="F504" s="123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</row>
    <row r="505" spans="1:26" ht="12.75" customHeight="1" x14ac:dyDescent="0.2">
      <c r="A505" s="110"/>
      <c r="B505" s="122"/>
      <c r="C505" s="122"/>
      <c r="D505" s="122"/>
      <c r="E505" s="123"/>
      <c r="F505" s="123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</row>
    <row r="506" spans="1:26" ht="12.75" customHeight="1" x14ac:dyDescent="0.2">
      <c r="A506" s="110"/>
      <c r="B506" s="122"/>
      <c r="C506" s="122"/>
      <c r="D506" s="122"/>
      <c r="E506" s="123"/>
      <c r="F506" s="123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</row>
    <row r="507" spans="1:26" ht="12.75" customHeight="1" x14ac:dyDescent="0.2">
      <c r="A507" s="110"/>
      <c r="B507" s="122"/>
      <c r="C507" s="122"/>
      <c r="D507" s="122"/>
      <c r="E507" s="123"/>
      <c r="F507" s="123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</row>
    <row r="508" spans="1:26" ht="12.75" customHeight="1" x14ac:dyDescent="0.2">
      <c r="A508" s="110"/>
      <c r="B508" s="122"/>
      <c r="C508" s="122"/>
      <c r="D508" s="122"/>
      <c r="E508" s="123"/>
      <c r="F508" s="123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</row>
    <row r="509" spans="1:26" ht="12.75" customHeight="1" x14ac:dyDescent="0.2">
      <c r="A509" s="110"/>
      <c r="B509" s="122"/>
      <c r="C509" s="122"/>
      <c r="D509" s="122"/>
      <c r="E509" s="123"/>
      <c r="F509" s="123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</row>
    <row r="510" spans="1:26" ht="12.75" customHeight="1" x14ac:dyDescent="0.2">
      <c r="A510" s="110"/>
      <c r="B510" s="122"/>
      <c r="C510" s="122"/>
      <c r="D510" s="122"/>
      <c r="E510" s="123"/>
      <c r="F510" s="123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</row>
    <row r="511" spans="1:26" ht="12.75" customHeight="1" x14ac:dyDescent="0.2">
      <c r="A511" s="110"/>
      <c r="B511" s="122"/>
      <c r="C511" s="122"/>
      <c r="D511" s="122"/>
      <c r="E511" s="123"/>
      <c r="F511" s="123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</row>
    <row r="512" spans="1:26" ht="12.75" customHeight="1" x14ac:dyDescent="0.2">
      <c r="A512" s="110"/>
      <c r="B512" s="122"/>
      <c r="C512" s="122"/>
      <c r="D512" s="122"/>
      <c r="E512" s="123"/>
      <c r="F512" s="123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</row>
    <row r="513" spans="1:26" ht="12.75" customHeight="1" x14ac:dyDescent="0.2">
      <c r="A513" s="110"/>
      <c r="B513" s="122"/>
      <c r="C513" s="122"/>
      <c r="D513" s="122"/>
      <c r="E513" s="123"/>
      <c r="F513" s="123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</row>
    <row r="514" spans="1:26" ht="12.75" customHeight="1" x14ac:dyDescent="0.2">
      <c r="A514" s="110"/>
      <c r="B514" s="122"/>
      <c r="C514" s="122"/>
      <c r="D514" s="122"/>
      <c r="E514" s="123"/>
      <c r="F514" s="123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</row>
    <row r="515" spans="1:26" ht="12.75" customHeight="1" x14ac:dyDescent="0.2">
      <c r="A515" s="110"/>
      <c r="B515" s="122"/>
      <c r="C515" s="122"/>
      <c r="D515" s="122"/>
      <c r="E515" s="123"/>
      <c r="F515" s="123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</row>
    <row r="516" spans="1:26" ht="12.75" customHeight="1" x14ac:dyDescent="0.2">
      <c r="A516" s="110"/>
      <c r="B516" s="122"/>
      <c r="C516" s="122"/>
      <c r="D516" s="122"/>
      <c r="E516" s="123"/>
      <c r="F516" s="123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</row>
    <row r="517" spans="1:26" ht="12.75" customHeight="1" x14ac:dyDescent="0.2">
      <c r="A517" s="110"/>
      <c r="B517" s="122"/>
      <c r="C517" s="122"/>
      <c r="D517" s="122"/>
      <c r="E517" s="123"/>
      <c r="F517" s="123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</row>
    <row r="518" spans="1:26" ht="12.75" customHeight="1" x14ac:dyDescent="0.2">
      <c r="A518" s="110"/>
      <c r="B518" s="122"/>
      <c r="C518" s="122"/>
      <c r="D518" s="122"/>
      <c r="E518" s="123"/>
      <c r="F518" s="123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</row>
    <row r="519" spans="1:26" ht="12.75" customHeight="1" x14ac:dyDescent="0.2">
      <c r="A519" s="110"/>
      <c r="B519" s="122"/>
      <c r="C519" s="122"/>
      <c r="D519" s="122"/>
      <c r="E519" s="123"/>
      <c r="F519" s="123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</row>
    <row r="520" spans="1:26" ht="12.75" customHeight="1" x14ac:dyDescent="0.2">
      <c r="A520" s="110"/>
      <c r="B520" s="122"/>
      <c r="C520" s="122"/>
      <c r="D520" s="122"/>
      <c r="E520" s="123"/>
      <c r="F520" s="123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</row>
    <row r="521" spans="1:26" ht="12.75" customHeight="1" x14ac:dyDescent="0.2">
      <c r="A521" s="110"/>
      <c r="B521" s="122"/>
      <c r="C521" s="122"/>
      <c r="D521" s="122"/>
      <c r="E521" s="123"/>
      <c r="F521" s="123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</row>
    <row r="522" spans="1:26" ht="12.75" customHeight="1" x14ac:dyDescent="0.2">
      <c r="A522" s="110"/>
      <c r="B522" s="122"/>
      <c r="C522" s="122"/>
      <c r="D522" s="122"/>
      <c r="E522" s="123"/>
      <c r="F522" s="123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</row>
    <row r="523" spans="1:26" ht="12.75" customHeight="1" x14ac:dyDescent="0.2">
      <c r="A523" s="110"/>
      <c r="B523" s="122"/>
      <c r="C523" s="122"/>
      <c r="D523" s="122"/>
      <c r="E523" s="123"/>
      <c r="F523" s="123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</row>
    <row r="524" spans="1:26" ht="12.75" customHeight="1" x14ac:dyDescent="0.2">
      <c r="A524" s="110"/>
      <c r="B524" s="122"/>
      <c r="C524" s="122"/>
      <c r="D524" s="122"/>
      <c r="E524" s="123"/>
      <c r="F524" s="123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</row>
    <row r="525" spans="1:26" ht="12.75" customHeight="1" x14ac:dyDescent="0.2">
      <c r="A525" s="110"/>
      <c r="B525" s="122"/>
      <c r="C525" s="122"/>
      <c r="D525" s="122"/>
      <c r="E525" s="123"/>
      <c r="F525" s="123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</row>
    <row r="526" spans="1:26" ht="12.75" customHeight="1" x14ac:dyDescent="0.2">
      <c r="A526" s="110"/>
      <c r="B526" s="122"/>
      <c r="C526" s="122"/>
      <c r="D526" s="122"/>
      <c r="E526" s="123"/>
      <c r="F526" s="123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</row>
    <row r="527" spans="1:26" ht="12.75" customHeight="1" x14ac:dyDescent="0.2">
      <c r="A527" s="110"/>
      <c r="B527" s="122"/>
      <c r="C527" s="122"/>
      <c r="D527" s="122"/>
      <c r="E527" s="123"/>
      <c r="F527" s="123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</row>
    <row r="528" spans="1:26" ht="12.75" customHeight="1" x14ac:dyDescent="0.2">
      <c r="A528" s="110"/>
      <c r="B528" s="122"/>
      <c r="C528" s="122"/>
      <c r="D528" s="122"/>
      <c r="E528" s="123"/>
      <c r="F528" s="123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</row>
    <row r="529" spans="1:26" ht="12.75" customHeight="1" x14ac:dyDescent="0.2">
      <c r="A529" s="110"/>
      <c r="B529" s="122"/>
      <c r="C529" s="122"/>
      <c r="D529" s="122"/>
      <c r="E529" s="123"/>
      <c r="F529" s="123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</row>
    <row r="530" spans="1:26" ht="12.75" customHeight="1" x14ac:dyDescent="0.2">
      <c r="A530" s="110"/>
      <c r="B530" s="122"/>
      <c r="C530" s="122"/>
      <c r="D530" s="122"/>
      <c r="E530" s="123"/>
      <c r="F530" s="123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</row>
    <row r="531" spans="1:26" ht="12.75" customHeight="1" x14ac:dyDescent="0.2">
      <c r="A531" s="110"/>
      <c r="B531" s="122"/>
      <c r="C531" s="122"/>
      <c r="D531" s="122"/>
      <c r="E531" s="123"/>
      <c r="F531" s="123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</row>
    <row r="532" spans="1:26" ht="12.75" customHeight="1" x14ac:dyDescent="0.2">
      <c r="A532" s="110"/>
      <c r="B532" s="122"/>
      <c r="C532" s="122"/>
      <c r="D532" s="122"/>
      <c r="E532" s="123"/>
      <c r="F532" s="123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</row>
    <row r="533" spans="1:26" ht="12.75" customHeight="1" x14ac:dyDescent="0.2">
      <c r="A533" s="110"/>
      <c r="B533" s="122"/>
      <c r="C533" s="122"/>
      <c r="D533" s="122"/>
      <c r="E533" s="123"/>
      <c r="F533" s="123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</row>
    <row r="534" spans="1:26" ht="12.75" customHeight="1" x14ac:dyDescent="0.2">
      <c r="A534" s="110"/>
      <c r="B534" s="122"/>
      <c r="C534" s="122"/>
      <c r="D534" s="122"/>
      <c r="E534" s="123"/>
      <c r="F534" s="123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</row>
    <row r="535" spans="1:26" ht="12.75" customHeight="1" x14ac:dyDescent="0.2">
      <c r="A535" s="110"/>
      <c r="B535" s="122"/>
      <c r="C535" s="122"/>
      <c r="D535" s="122"/>
      <c r="E535" s="123"/>
      <c r="F535" s="123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</row>
    <row r="536" spans="1:26" ht="12.75" customHeight="1" x14ac:dyDescent="0.2">
      <c r="A536" s="110"/>
      <c r="B536" s="122"/>
      <c r="C536" s="122"/>
      <c r="D536" s="122"/>
      <c r="E536" s="123"/>
      <c r="F536" s="123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</row>
    <row r="537" spans="1:26" ht="12.75" customHeight="1" x14ac:dyDescent="0.2">
      <c r="A537" s="110"/>
      <c r="B537" s="122"/>
      <c r="C537" s="122"/>
      <c r="D537" s="122"/>
      <c r="E537" s="123"/>
      <c r="F537" s="123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</row>
    <row r="538" spans="1:26" ht="12.75" customHeight="1" x14ac:dyDescent="0.2">
      <c r="A538" s="110"/>
      <c r="B538" s="122"/>
      <c r="C538" s="122"/>
      <c r="D538" s="122"/>
      <c r="E538" s="123"/>
      <c r="F538" s="123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</row>
    <row r="539" spans="1:26" ht="12.75" customHeight="1" x14ac:dyDescent="0.2">
      <c r="A539" s="110"/>
      <c r="B539" s="122"/>
      <c r="C539" s="122"/>
      <c r="D539" s="122"/>
      <c r="E539" s="123"/>
      <c r="F539" s="123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</row>
    <row r="540" spans="1:26" ht="12.75" customHeight="1" x14ac:dyDescent="0.2">
      <c r="A540" s="110"/>
      <c r="B540" s="122"/>
      <c r="C540" s="122"/>
      <c r="D540" s="122"/>
      <c r="E540" s="123"/>
      <c r="F540" s="123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</row>
    <row r="541" spans="1:26" ht="12.75" customHeight="1" x14ac:dyDescent="0.2">
      <c r="A541" s="110"/>
      <c r="B541" s="122"/>
      <c r="C541" s="122"/>
      <c r="D541" s="122"/>
      <c r="E541" s="123"/>
      <c r="F541" s="123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</row>
    <row r="542" spans="1:26" ht="12.75" customHeight="1" x14ac:dyDescent="0.2">
      <c r="A542" s="110"/>
      <c r="B542" s="122"/>
      <c r="C542" s="122"/>
      <c r="D542" s="122"/>
      <c r="E542" s="123"/>
      <c r="F542" s="123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</row>
    <row r="543" spans="1:26" ht="12.75" customHeight="1" x14ac:dyDescent="0.2">
      <c r="A543" s="110"/>
      <c r="B543" s="122"/>
      <c r="C543" s="122"/>
      <c r="D543" s="122"/>
      <c r="E543" s="123"/>
      <c r="F543" s="123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</row>
    <row r="544" spans="1:26" ht="12.75" customHeight="1" x14ac:dyDescent="0.2">
      <c r="A544" s="110"/>
      <c r="B544" s="122"/>
      <c r="C544" s="122"/>
      <c r="D544" s="122"/>
      <c r="E544" s="123"/>
      <c r="F544" s="123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</row>
    <row r="545" spans="1:26" ht="12.75" customHeight="1" x14ac:dyDescent="0.2">
      <c r="A545" s="110"/>
      <c r="B545" s="122"/>
      <c r="C545" s="122"/>
      <c r="D545" s="122"/>
      <c r="E545" s="123"/>
      <c r="F545" s="123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</row>
    <row r="546" spans="1:26" ht="12.75" customHeight="1" x14ac:dyDescent="0.2">
      <c r="A546" s="110"/>
      <c r="B546" s="122"/>
      <c r="C546" s="122"/>
      <c r="D546" s="122"/>
      <c r="E546" s="123"/>
      <c r="F546" s="123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</row>
    <row r="547" spans="1:26" ht="12.75" customHeight="1" x14ac:dyDescent="0.2">
      <c r="A547" s="110"/>
      <c r="B547" s="122"/>
      <c r="C547" s="122"/>
      <c r="D547" s="122"/>
      <c r="E547" s="123"/>
      <c r="F547" s="123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</row>
    <row r="548" spans="1:26" ht="12.75" customHeight="1" x14ac:dyDescent="0.2">
      <c r="A548" s="110"/>
      <c r="B548" s="122"/>
      <c r="C548" s="122"/>
      <c r="D548" s="122"/>
      <c r="E548" s="123"/>
      <c r="F548" s="123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</row>
    <row r="549" spans="1:26" ht="12.75" customHeight="1" x14ac:dyDescent="0.2">
      <c r="A549" s="110"/>
      <c r="B549" s="122"/>
      <c r="C549" s="122"/>
      <c r="D549" s="122"/>
      <c r="E549" s="123"/>
      <c r="F549" s="123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</row>
    <row r="550" spans="1:26" ht="12.75" customHeight="1" x14ac:dyDescent="0.2">
      <c r="A550" s="110"/>
      <c r="B550" s="122"/>
      <c r="C550" s="122"/>
      <c r="D550" s="122"/>
      <c r="E550" s="123"/>
      <c r="F550" s="123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</row>
    <row r="551" spans="1:26" ht="12.75" customHeight="1" x14ac:dyDescent="0.2">
      <c r="A551" s="110"/>
      <c r="B551" s="122"/>
      <c r="C551" s="122"/>
      <c r="D551" s="122"/>
      <c r="E551" s="123"/>
      <c r="F551" s="123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</row>
    <row r="552" spans="1:26" ht="12.75" customHeight="1" x14ac:dyDescent="0.2">
      <c r="A552" s="110"/>
      <c r="B552" s="122"/>
      <c r="C552" s="122"/>
      <c r="D552" s="122"/>
      <c r="E552" s="123"/>
      <c r="F552" s="123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</row>
    <row r="553" spans="1:26" ht="12.75" customHeight="1" x14ac:dyDescent="0.2">
      <c r="A553" s="110"/>
      <c r="B553" s="122"/>
      <c r="C553" s="122"/>
      <c r="D553" s="122"/>
      <c r="E553" s="123"/>
      <c r="F553" s="123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</row>
    <row r="554" spans="1:26" ht="12.75" customHeight="1" x14ac:dyDescent="0.2">
      <c r="A554" s="110"/>
      <c r="B554" s="122"/>
      <c r="C554" s="122"/>
      <c r="D554" s="122"/>
      <c r="E554" s="123"/>
      <c r="F554" s="123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</row>
    <row r="555" spans="1:26" ht="12.75" customHeight="1" x14ac:dyDescent="0.2">
      <c r="A555" s="110"/>
      <c r="B555" s="122"/>
      <c r="C555" s="122"/>
      <c r="D555" s="122"/>
      <c r="E555" s="123"/>
      <c r="F555" s="123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</row>
    <row r="556" spans="1:26" ht="12.75" customHeight="1" x14ac:dyDescent="0.2">
      <c r="A556" s="110"/>
      <c r="B556" s="122"/>
      <c r="C556" s="122"/>
      <c r="D556" s="122"/>
      <c r="E556" s="123"/>
      <c r="F556" s="123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</row>
    <row r="557" spans="1:26" ht="12.75" customHeight="1" x14ac:dyDescent="0.2">
      <c r="A557" s="110"/>
      <c r="B557" s="122"/>
      <c r="C557" s="122"/>
      <c r="D557" s="122"/>
      <c r="E557" s="123"/>
      <c r="F557" s="123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</row>
    <row r="558" spans="1:26" ht="12.75" customHeight="1" x14ac:dyDescent="0.2">
      <c r="A558" s="110"/>
      <c r="B558" s="122"/>
      <c r="C558" s="122"/>
      <c r="D558" s="122"/>
      <c r="E558" s="123"/>
      <c r="F558" s="123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</row>
    <row r="559" spans="1:26" ht="12.75" customHeight="1" x14ac:dyDescent="0.2">
      <c r="A559" s="110"/>
      <c r="B559" s="122"/>
      <c r="C559" s="122"/>
      <c r="D559" s="122"/>
      <c r="E559" s="123"/>
      <c r="F559" s="123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</row>
    <row r="560" spans="1:26" ht="12.75" customHeight="1" x14ac:dyDescent="0.2">
      <c r="A560" s="110"/>
      <c r="B560" s="122"/>
      <c r="C560" s="122"/>
      <c r="D560" s="122"/>
      <c r="E560" s="123"/>
      <c r="F560" s="123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</row>
    <row r="561" spans="1:26" ht="12.75" customHeight="1" x14ac:dyDescent="0.2">
      <c r="A561" s="110"/>
      <c r="B561" s="122"/>
      <c r="C561" s="122"/>
      <c r="D561" s="122"/>
      <c r="E561" s="123"/>
      <c r="F561" s="123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</row>
    <row r="562" spans="1:26" ht="12.75" customHeight="1" x14ac:dyDescent="0.2">
      <c r="A562" s="110"/>
      <c r="B562" s="122"/>
      <c r="C562" s="122"/>
      <c r="D562" s="122"/>
      <c r="E562" s="123"/>
      <c r="F562" s="123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</row>
    <row r="563" spans="1:26" ht="12.75" customHeight="1" x14ac:dyDescent="0.2">
      <c r="A563" s="110"/>
      <c r="B563" s="122"/>
      <c r="C563" s="122"/>
      <c r="D563" s="122"/>
      <c r="E563" s="123"/>
      <c r="F563" s="123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</row>
    <row r="564" spans="1:26" ht="12.75" customHeight="1" x14ac:dyDescent="0.2">
      <c r="A564" s="110"/>
      <c r="B564" s="122"/>
      <c r="C564" s="122"/>
      <c r="D564" s="122"/>
      <c r="E564" s="123"/>
      <c r="F564" s="123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</row>
    <row r="565" spans="1:26" ht="12.75" customHeight="1" x14ac:dyDescent="0.2">
      <c r="A565" s="110"/>
      <c r="B565" s="122"/>
      <c r="C565" s="122"/>
      <c r="D565" s="122"/>
      <c r="E565" s="123"/>
      <c r="F565" s="123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</row>
    <row r="566" spans="1:26" ht="12.75" customHeight="1" x14ac:dyDescent="0.2">
      <c r="A566" s="110"/>
      <c r="B566" s="122"/>
      <c r="C566" s="122"/>
      <c r="D566" s="122"/>
      <c r="E566" s="123"/>
      <c r="F566" s="123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</row>
    <row r="567" spans="1:26" ht="12.75" customHeight="1" x14ac:dyDescent="0.2">
      <c r="A567" s="110"/>
      <c r="B567" s="122"/>
      <c r="C567" s="122"/>
      <c r="D567" s="122"/>
      <c r="E567" s="123"/>
      <c r="F567" s="123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</row>
    <row r="568" spans="1:26" ht="12.75" customHeight="1" x14ac:dyDescent="0.2">
      <c r="A568" s="110"/>
      <c r="B568" s="122"/>
      <c r="C568" s="122"/>
      <c r="D568" s="122"/>
      <c r="E568" s="123"/>
      <c r="F568" s="123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</row>
    <row r="569" spans="1:26" ht="12.75" customHeight="1" x14ac:dyDescent="0.2">
      <c r="A569" s="110"/>
      <c r="B569" s="122"/>
      <c r="C569" s="122"/>
      <c r="D569" s="122"/>
      <c r="E569" s="123"/>
      <c r="F569" s="123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</row>
    <row r="570" spans="1:26" ht="12.75" customHeight="1" x14ac:dyDescent="0.2">
      <c r="A570" s="110"/>
      <c r="B570" s="122"/>
      <c r="C570" s="122"/>
      <c r="D570" s="122"/>
      <c r="E570" s="123"/>
      <c r="F570" s="123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</row>
    <row r="571" spans="1:26" ht="12.75" customHeight="1" x14ac:dyDescent="0.2">
      <c r="A571" s="110"/>
      <c r="B571" s="122"/>
      <c r="C571" s="122"/>
      <c r="D571" s="122"/>
      <c r="E571" s="123"/>
      <c r="F571" s="123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</row>
    <row r="572" spans="1:26" ht="12.75" customHeight="1" x14ac:dyDescent="0.2">
      <c r="A572" s="110"/>
      <c r="B572" s="122"/>
      <c r="C572" s="122"/>
      <c r="D572" s="122"/>
      <c r="E572" s="123"/>
      <c r="F572" s="123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</row>
    <row r="573" spans="1:26" ht="12.75" customHeight="1" x14ac:dyDescent="0.2">
      <c r="A573" s="110"/>
      <c r="B573" s="122"/>
      <c r="C573" s="122"/>
      <c r="D573" s="122"/>
      <c r="E573" s="123"/>
      <c r="F573" s="123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</row>
    <row r="574" spans="1:26" ht="12.75" customHeight="1" x14ac:dyDescent="0.2">
      <c r="A574" s="110"/>
      <c r="B574" s="122"/>
      <c r="C574" s="122"/>
      <c r="D574" s="122"/>
      <c r="E574" s="123"/>
      <c r="F574" s="123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</row>
    <row r="575" spans="1:26" ht="12.75" customHeight="1" x14ac:dyDescent="0.2">
      <c r="A575" s="110"/>
      <c r="B575" s="122"/>
      <c r="C575" s="122"/>
      <c r="D575" s="122"/>
      <c r="E575" s="123"/>
      <c r="F575" s="123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</row>
    <row r="576" spans="1:26" ht="12.75" customHeight="1" x14ac:dyDescent="0.2">
      <c r="A576" s="110"/>
      <c r="B576" s="122"/>
      <c r="C576" s="122"/>
      <c r="D576" s="122"/>
      <c r="E576" s="123"/>
      <c r="F576" s="123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</row>
    <row r="577" spans="1:26" ht="12.75" customHeight="1" x14ac:dyDescent="0.2">
      <c r="A577" s="110"/>
      <c r="B577" s="122"/>
      <c r="C577" s="122"/>
      <c r="D577" s="122"/>
      <c r="E577" s="123"/>
      <c r="F577" s="123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</row>
    <row r="578" spans="1:26" ht="12.75" customHeight="1" x14ac:dyDescent="0.2">
      <c r="A578" s="110"/>
      <c r="B578" s="122"/>
      <c r="C578" s="122"/>
      <c r="D578" s="122"/>
      <c r="E578" s="123"/>
      <c r="F578" s="123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</row>
    <row r="579" spans="1:26" ht="12.75" customHeight="1" x14ac:dyDescent="0.2">
      <c r="A579" s="110"/>
      <c r="B579" s="122"/>
      <c r="C579" s="122"/>
      <c r="D579" s="122"/>
      <c r="E579" s="123"/>
      <c r="F579" s="123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</row>
    <row r="580" spans="1:26" ht="12.75" customHeight="1" x14ac:dyDescent="0.2">
      <c r="A580" s="110"/>
      <c r="B580" s="122"/>
      <c r="C580" s="122"/>
      <c r="D580" s="122"/>
      <c r="E580" s="123"/>
      <c r="F580" s="123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</row>
    <row r="581" spans="1:26" ht="12.75" customHeight="1" x14ac:dyDescent="0.2">
      <c r="A581" s="110"/>
      <c r="B581" s="122"/>
      <c r="C581" s="122"/>
      <c r="D581" s="122"/>
      <c r="E581" s="123"/>
      <c r="F581" s="123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</row>
    <row r="582" spans="1:26" ht="12.75" customHeight="1" x14ac:dyDescent="0.2">
      <c r="A582" s="110"/>
      <c r="B582" s="122"/>
      <c r="C582" s="122"/>
      <c r="D582" s="122"/>
      <c r="E582" s="123"/>
      <c r="F582" s="123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</row>
    <row r="583" spans="1:26" ht="12.75" customHeight="1" x14ac:dyDescent="0.2">
      <c r="A583" s="110"/>
      <c r="B583" s="122"/>
      <c r="C583" s="122"/>
      <c r="D583" s="122"/>
      <c r="E583" s="123"/>
      <c r="F583" s="123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</row>
    <row r="584" spans="1:26" ht="12.75" customHeight="1" x14ac:dyDescent="0.2">
      <c r="A584" s="110"/>
      <c r="B584" s="122"/>
      <c r="C584" s="122"/>
      <c r="D584" s="122"/>
      <c r="E584" s="123"/>
      <c r="F584" s="123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</row>
    <row r="585" spans="1:26" ht="12.75" customHeight="1" x14ac:dyDescent="0.2">
      <c r="A585" s="110"/>
      <c r="B585" s="122"/>
      <c r="C585" s="122"/>
      <c r="D585" s="122"/>
      <c r="E585" s="123"/>
      <c r="F585" s="123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</row>
    <row r="586" spans="1:26" ht="12.75" customHeight="1" x14ac:dyDescent="0.2">
      <c r="A586" s="110"/>
      <c r="B586" s="122"/>
      <c r="C586" s="122"/>
      <c r="D586" s="122"/>
      <c r="E586" s="123"/>
      <c r="F586" s="123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</row>
    <row r="587" spans="1:26" ht="12.75" customHeight="1" x14ac:dyDescent="0.2">
      <c r="A587" s="110"/>
      <c r="B587" s="122"/>
      <c r="C587" s="122"/>
      <c r="D587" s="122"/>
      <c r="E587" s="123"/>
      <c r="F587" s="123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</row>
    <row r="588" spans="1:26" ht="12.75" customHeight="1" x14ac:dyDescent="0.2">
      <c r="A588" s="110"/>
      <c r="B588" s="122"/>
      <c r="C588" s="122"/>
      <c r="D588" s="122"/>
      <c r="E588" s="123"/>
      <c r="F588" s="123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</row>
    <row r="589" spans="1:26" ht="12.75" customHeight="1" x14ac:dyDescent="0.2">
      <c r="A589" s="110"/>
      <c r="B589" s="122"/>
      <c r="C589" s="122"/>
      <c r="D589" s="122"/>
      <c r="E589" s="123"/>
      <c r="F589" s="123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</row>
    <row r="590" spans="1:26" ht="12.75" customHeight="1" x14ac:dyDescent="0.2">
      <c r="A590" s="110"/>
      <c r="B590" s="122"/>
      <c r="C590" s="122"/>
      <c r="D590" s="122"/>
      <c r="E590" s="123"/>
      <c r="F590" s="123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</row>
    <row r="591" spans="1:26" ht="12.75" customHeight="1" x14ac:dyDescent="0.2">
      <c r="A591" s="110"/>
      <c r="B591" s="122"/>
      <c r="C591" s="122"/>
      <c r="D591" s="122"/>
      <c r="E591" s="123"/>
      <c r="F591" s="123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</row>
    <row r="592" spans="1:26" ht="12.75" customHeight="1" x14ac:dyDescent="0.2">
      <c r="A592" s="110"/>
      <c r="B592" s="122"/>
      <c r="C592" s="122"/>
      <c r="D592" s="122"/>
      <c r="E592" s="123"/>
      <c r="F592" s="123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</row>
    <row r="593" spans="1:26" ht="12.75" customHeight="1" x14ac:dyDescent="0.2">
      <c r="A593" s="110"/>
      <c r="B593" s="122"/>
      <c r="C593" s="122"/>
      <c r="D593" s="122"/>
      <c r="E593" s="123"/>
      <c r="F593" s="123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</row>
    <row r="594" spans="1:26" ht="12.75" customHeight="1" x14ac:dyDescent="0.2">
      <c r="A594" s="110"/>
      <c r="B594" s="122"/>
      <c r="C594" s="122"/>
      <c r="D594" s="122"/>
      <c r="E594" s="123"/>
      <c r="F594" s="123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</row>
    <row r="595" spans="1:26" ht="12.75" customHeight="1" x14ac:dyDescent="0.2">
      <c r="A595" s="110"/>
      <c r="B595" s="122"/>
      <c r="C595" s="122"/>
      <c r="D595" s="122"/>
      <c r="E595" s="123"/>
      <c r="F595" s="123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</row>
    <row r="596" spans="1:26" ht="12.75" customHeight="1" x14ac:dyDescent="0.2">
      <c r="A596" s="110"/>
      <c r="B596" s="122"/>
      <c r="C596" s="122"/>
      <c r="D596" s="122"/>
      <c r="E596" s="123"/>
      <c r="F596" s="123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</row>
    <row r="597" spans="1:26" ht="12.75" customHeight="1" x14ac:dyDescent="0.2">
      <c r="A597" s="110"/>
      <c r="B597" s="122"/>
      <c r="C597" s="122"/>
      <c r="D597" s="122"/>
      <c r="E597" s="123"/>
      <c r="F597" s="123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</row>
    <row r="598" spans="1:26" ht="12.75" customHeight="1" x14ac:dyDescent="0.2">
      <c r="A598" s="110"/>
      <c r="B598" s="122"/>
      <c r="C598" s="122"/>
      <c r="D598" s="122"/>
      <c r="E598" s="123"/>
      <c r="F598" s="123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</row>
    <row r="599" spans="1:26" ht="12.75" customHeight="1" x14ac:dyDescent="0.2">
      <c r="A599" s="110"/>
      <c r="B599" s="122"/>
      <c r="C599" s="122"/>
      <c r="D599" s="122"/>
      <c r="E599" s="123"/>
      <c r="F599" s="123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</row>
    <row r="600" spans="1:26" ht="12.75" customHeight="1" x14ac:dyDescent="0.2">
      <c r="A600" s="110"/>
      <c r="B600" s="122"/>
      <c r="C600" s="122"/>
      <c r="D600" s="122"/>
      <c r="E600" s="123"/>
      <c r="F600" s="123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</row>
    <row r="601" spans="1:26" ht="12.75" customHeight="1" x14ac:dyDescent="0.2">
      <c r="A601" s="110"/>
      <c r="B601" s="122"/>
      <c r="C601" s="122"/>
      <c r="D601" s="122"/>
      <c r="E601" s="123"/>
      <c r="F601" s="123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</row>
    <row r="602" spans="1:26" ht="12.75" customHeight="1" x14ac:dyDescent="0.2">
      <c r="A602" s="110"/>
      <c r="B602" s="122"/>
      <c r="C602" s="122"/>
      <c r="D602" s="122"/>
      <c r="E602" s="123"/>
      <c r="F602" s="123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</row>
    <row r="603" spans="1:26" ht="12.75" customHeight="1" x14ac:dyDescent="0.2">
      <c r="A603" s="110"/>
      <c r="B603" s="122"/>
      <c r="C603" s="122"/>
      <c r="D603" s="122"/>
      <c r="E603" s="123"/>
      <c r="F603" s="123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</row>
    <row r="604" spans="1:26" ht="12.75" customHeight="1" x14ac:dyDescent="0.2">
      <c r="A604" s="110"/>
      <c r="B604" s="122"/>
      <c r="C604" s="122"/>
      <c r="D604" s="122"/>
      <c r="E604" s="123"/>
      <c r="F604" s="123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</row>
    <row r="605" spans="1:26" ht="12.75" customHeight="1" x14ac:dyDescent="0.2">
      <c r="A605" s="110"/>
      <c r="B605" s="122"/>
      <c r="C605" s="122"/>
      <c r="D605" s="122"/>
      <c r="E605" s="123"/>
      <c r="F605" s="123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</row>
    <row r="606" spans="1:26" ht="12.75" customHeight="1" x14ac:dyDescent="0.2">
      <c r="A606" s="110"/>
      <c r="B606" s="122"/>
      <c r="C606" s="122"/>
      <c r="D606" s="122"/>
      <c r="E606" s="123"/>
      <c r="F606" s="123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</row>
    <row r="607" spans="1:26" ht="12.75" customHeight="1" x14ac:dyDescent="0.2">
      <c r="A607" s="110"/>
      <c r="B607" s="122"/>
      <c r="C607" s="122"/>
      <c r="D607" s="122"/>
      <c r="E607" s="123"/>
      <c r="F607" s="123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</row>
    <row r="608" spans="1:26" ht="12.75" customHeight="1" x14ac:dyDescent="0.2">
      <c r="A608" s="110"/>
      <c r="B608" s="122"/>
      <c r="C608" s="122"/>
      <c r="D608" s="122"/>
      <c r="E608" s="123"/>
      <c r="F608" s="123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</row>
    <row r="609" spans="1:26" ht="12.75" customHeight="1" x14ac:dyDescent="0.2">
      <c r="A609" s="110"/>
      <c r="B609" s="122"/>
      <c r="C609" s="122"/>
      <c r="D609" s="122"/>
      <c r="E609" s="123"/>
      <c r="F609" s="123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</row>
    <row r="610" spans="1:26" ht="12.75" customHeight="1" x14ac:dyDescent="0.2">
      <c r="A610" s="110"/>
      <c r="B610" s="122"/>
      <c r="C610" s="122"/>
      <c r="D610" s="122"/>
      <c r="E610" s="123"/>
      <c r="F610" s="123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</row>
    <row r="611" spans="1:26" ht="12.75" customHeight="1" x14ac:dyDescent="0.2">
      <c r="A611" s="110"/>
      <c r="B611" s="122"/>
      <c r="C611" s="122"/>
      <c r="D611" s="122"/>
      <c r="E611" s="123"/>
      <c r="F611" s="123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</row>
    <row r="612" spans="1:26" ht="12.75" customHeight="1" x14ac:dyDescent="0.2">
      <c r="A612" s="110"/>
      <c r="B612" s="122"/>
      <c r="C612" s="122"/>
      <c r="D612" s="122"/>
      <c r="E612" s="123"/>
      <c r="F612" s="123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</row>
    <row r="613" spans="1:26" ht="12.75" customHeight="1" x14ac:dyDescent="0.2">
      <c r="A613" s="110"/>
      <c r="B613" s="122"/>
      <c r="C613" s="122"/>
      <c r="D613" s="122"/>
      <c r="E613" s="123"/>
      <c r="F613" s="123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</row>
    <row r="614" spans="1:26" ht="12.75" customHeight="1" x14ac:dyDescent="0.2">
      <c r="A614" s="110"/>
      <c r="B614" s="122"/>
      <c r="C614" s="122"/>
      <c r="D614" s="122"/>
      <c r="E614" s="123"/>
      <c r="F614" s="123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</row>
    <row r="615" spans="1:26" ht="12.75" customHeight="1" x14ac:dyDescent="0.2">
      <c r="A615" s="110"/>
      <c r="B615" s="122"/>
      <c r="C615" s="122"/>
      <c r="D615" s="122"/>
      <c r="E615" s="123"/>
      <c r="F615" s="123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</row>
    <row r="616" spans="1:26" ht="12.75" customHeight="1" x14ac:dyDescent="0.2">
      <c r="A616" s="110"/>
      <c r="B616" s="122"/>
      <c r="C616" s="122"/>
      <c r="D616" s="122"/>
      <c r="E616" s="123"/>
      <c r="F616" s="123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</row>
    <row r="617" spans="1:26" ht="12.75" customHeight="1" x14ac:dyDescent="0.2">
      <c r="A617" s="110"/>
      <c r="B617" s="122"/>
      <c r="C617" s="122"/>
      <c r="D617" s="122"/>
      <c r="E617" s="123"/>
      <c r="F617" s="123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</row>
    <row r="618" spans="1:26" ht="12.75" customHeight="1" x14ac:dyDescent="0.2">
      <c r="A618" s="110"/>
      <c r="B618" s="122"/>
      <c r="C618" s="122"/>
      <c r="D618" s="122"/>
      <c r="E618" s="123"/>
      <c r="F618" s="123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</row>
    <row r="619" spans="1:26" ht="12.75" customHeight="1" x14ac:dyDescent="0.2">
      <c r="A619" s="110"/>
      <c r="B619" s="122"/>
      <c r="C619" s="122"/>
      <c r="D619" s="122"/>
      <c r="E619" s="123"/>
      <c r="F619" s="123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</row>
    <row r="620" spans="1:26" ht="12.75" customHeight="1" x14ac:dyDescent="0.2">
      <c r="A620" s="110"/>
      <c r="B620" s="122"/>
      <c r="C620" s="122"/>
      <c r="D620" s="122"/>
      <c r="E620" s="123"/>
      <c r="F620" s="123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</row>
    <row r="621" spans="1:26" ht="12.75" customHeight="1" x14ac:dyDescent="0.2">
      <c r="A621" s="110"/>
      <c r="B621" s="122"/>
      <c r="C621" s="122"/>
      <c r="D621" s="122"/>
      <c r="E621" s="123"/>
      <c r="F621" s="123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</row>
    <row r="622" spans="1:26" ht="12.75" customHeight="1" x14ac:dyDescent="0.2">
      <c r="A622" s="110"/>
      <c r="B622" s="122"/>
      <c r="C622" s="122"/>
      <c r="D622" s="122"/>
      <c r="E622" s="123"/>
      <c r="F622" s="123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</row>
    <row r="623" spans="1:26" ht="12.75" customHeight="1" x14ac:dyDescent="0.2">
      <c r="A623" s="110"/>
      <c r="B623" s="122"/>
      <c r="C623" s="122"/>
      <c r="D623" s="122"/>
      <c r="E623" s="123"/>
      <c r="F623" s="123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</row>
    <row r="624" spans="1:26" ht="12.75" customHeight="1" x14ac:dyDescent="0.2">
      <c r="A624" s="110"/>
      <c r="B624" s="122"/>
      <c r="C624" s="122"/>
      <c r="D624" s="122"/>
      <c r="E624" s="123"/>
      <c r="F624" s="123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</row>
    <row r="625" spans="1:26" ht="12.75" customHeight="1" x14ac:dyDescent="0.2">
      <c r="A625" s="110"/>
      <c r="B625" s="122"/>
      <c r="C625" s="122"/>
      <c r="D625" s="122"/>
      <c r="E625" s="123"/>
      <c r="F625" s="123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</row>
    <row r="626" spans="1:26" ht="12.75" customHeight="1" x14ac:dyDescent="0.2">
      <c r="A626" s="110"/>
      <c r="B626" s="122"/>
      <c r="C626" s="122"/>
      <c r="D626" s="122"/>
      <c r="E626" s="123"/>
      <c r="F626" s="123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</row>
    <row r="627" spans="1:26" ht="12.75" customHeight="1" x14ac:dyDescent="0.2">
      <c r="A627" s="110"/>
      <c r="B627" s="122"/>
      <c r="C627" s="122"/>
      <c r="D627" s="122"/>
      <c r="E627" s="123"/>
      <c r="F627" s="123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</row>
    <row r="628" spans="1:26" ht="12.75" customHeight="1" x14ac:dyDescent="0.2">
      <c r="A628" s="110"/>
      <c r="B628" s="122"/>
      <c r="C628" s="122"/>
      <c r="D628" s="122"/>
      <c r="E628" s="123"/>
      <c r="F628" s="123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</row>
    <row r="629" spans="1:26" ht="12.75" customHeight="1" x14ac:dyDescent="0.2">
      <c r="A629" s="110"/>
      <c r="B629" s="122"/>
      <c r="C629" s="122"/>
      <c r="D629" s="122"/>
      <c r="E629" s="123"/>
      <c r="F629" s="123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</row>
    <row r="630" spans="1:26" ht="12.75" customHeight="1" x14ac:dyDescent="0.2">
      <c r="A630" s="110"/>
      <c r="B630" s="122"/>
      <c r="C630" s="122"/>
      <c r="D630" s="122"/>
      <c r="E630" s="123"/>
      <c r="F630" s="123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</row>
    <row r="631" spans="1:26" ht="12.75" customHeight="1" x14ac:dyDescent="0.2">
      <c r="A631" s="110"/>
      <c r="B631" s="122"/>
      <c r="C631" s="122"/>
      <c r="D631" s="122"/>
      <c r="E631" s="123"/>
      <c r="F631" s="123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</row>
    <row r="632" spans="1:26" ht="12.75" customHeight="1" x14ac:dyDescent="0.2">
      <c r="A632" s="110"/>
      <c r="B632" s="122"/>
      <c r="C632" s="122"/>
      <c r="D632" s="122"/>
      <c r="E632" s="123"/>
      <c r="F632" s="123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</row>
    <row r="633" spans="1:26" ht="12.75" customHeight="1" x14ac:dyDescent="0.2">
      <c r="A633" s="110"/>
      <c r="B633" s="122"/>
      <c r="C633" s="122"/>
      <c r="D633" s="122"/>
      <c r="E633" s="123"/>
      <c r="F633" s="123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</row>
    <row r="634" spans="1:26" ht="12.75" customHeight="1" x14ac:dyDescent="0.2">
      <c r="A634" s="110"/>
      <c r="B634" s="122"/>
      <c r="C634" s="122"/>
      <c r="D634" s="122"/>
      <c r="E634" s="123"/>
      <c r="F634" s="123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</row>
    <row r="635" spans="1:26" ht="12.75" customHeight="1" x14ac:dyDescent="0.2">
      <c r="A635" s="110"/>
      <c r="B635" s="122"/>
      <c r="C635" s="122"/>
      <c r="D635" s="122"/>
      <c r="E635" s="123"/>
      <c r="F635" s="123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</row>
    <row r="636" spans="1:26" ht="12.75" customHeight="1" x14ac:dyDescent="0.2">
      <c r="A636" s="110"/>
      <c r="B636" s="122"/>
      <c r="C636" s="122"/>
      <c r="D636" s="122"/>
      <c r="E636" s="123"/>
      <c r="F636" s="123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</row>
    <row r="637" spans="1:26" ht="12.75" customHeight="1" x14ac:dyDescent="0.2">
      <c r="A637" s="110"/>
      <c r="B637" s="122"/>
      <c r="C637" s="122"/>
      <c r="D637" s="122"/>
      <c r="E637" s="123"/>
      <c r="F637" s="123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</row>
    <row r="638" spans="1:26" ht="12.75" customHeight="1" x14ac:dyDescent="0.2">
      <c r="A638" s="110"/>
      <c r="B638" s="122"/>
      <c r="C638" s="122"/>
      <c r="D638" s="122"/>
      <c r="E638" s="123"/>
      <c r="F638" s="123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</row>
    <row r="639" spans="1:26" ht="12.75" customHeight="1" x14ac:dyDescent="0.2">
      <c r="A639" s="110"/>
      <c r="B639" s="122"/>
      <c r="C639" s="122"/>
      <c r="D639" s="122"/>
      <c r="E639" s="123"/>
      <c r="F639" s="123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</row>
    <row r="640" spans="1:26" ht="12.75" customHeight="1" x14ac:dyDescent="0.2">
      <c r="A640" s="110"/>
      <c r="B640" s="122"/>
      <c r="C640" s="122"/>
      <c r="D640" s="122"/>
      <c r="E640" s="123"/>
      <c r="F640" s="123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</row>
    <row r="641" spans="1:26" ht="12.75" customHeight="1" x14ac:dyDescent="0.2">
      <c r="A641" s="110"/>
      <c r="B641" s="122"/>
      <c r="C641" s="122"/>
      <c r="D641" s="122"/>
      <c r="E641" s="123"/>
      <c r="F641" s="123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</row>
    <row r="642" spans="1:26" ht="12.75" customHeight="1" x14ac:dyDescent="0.2">
      <c r="A642" s="110"/>
      <c r="B642" s="122"/>
      <c r="C642" s="122"/>
      <c r="D642" s="122"/>
      <c r="E642" s="123"/>
      <c r="F642" s="123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</row>
    <row r="643" spans="1:26" ht="12.75" customHeight="1" x14ac:dyDescent="0.2">
      <c r="A643" s="110"/>
      <c r="B643" s="122"/>
      <c r="C643" s="122"/>
      <c r="D643" s="122"/>
      <c r="E643" s="123"/>
      <c r="F643" s="123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</row>
    <row r="644" spans="1:26" ht="12.75" customHeight="1" x14ac:dyDescent="0.2">
      <c r="A644" s="110"/>
      <c r="B644" s="122"/>
      <c r="C644" s="122"/>
      <c r="D644" s="122"/>
      <c r="E644" s="123"/>
      <c r="F644" s="123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</row>
    <row r="645" spans="1:26" ht="12.75" customHeight="1" x14ac:dyDescent="0.2">
      <c r="A645" s="110"/>
      <c r="B645" s="122"/>
      <c r="C645" s="122"/>
      <c r="D645" s="122"/>
      <c r="E645" s="123"/>
      <c r="F645" s="123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</row>
    <row r="646" spans="1:26" ht="12.75" customHeight="1" x14ac:dyDescent="0.2">
      <c r="A646" s="110"/>
      <c r="B646" s="122"/>
      <c r="C646" s="122"/>
      <c r="D646" s="122"/>
      <c r="E646" s="123"/>
      <c r="F646" s="123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</row>
    <row r="647" spans="1:26" ht="12.75" customHeight="1" x14ac:dyDescent="0.2">
      <c r="A647" s="110"/>
      <c r="B647" s="122"/>
      <c r="C647" s="122"/>
      <c r="D647" s="122"/>
      <c r="E647" s="123"/>
      <c r="F647" s="123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</row>
    <row r="648" spans="1:26" ht="12.75" customHeight="1" x14ac:dyDescent="0.2">
      <c r="A648" s="110"/>
      <c r="B648" s="122"/>
      <c r="C648" s="122"/>
      <c r="D648" s="122"/>
      <c r="E648" s="123"/>
      <c r="F648" s="123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</row>
    <row r="649" spans="1:26" ht="12.75" customHeight="1" x14ac:dyDescent="0.2">
      <c r="A649" s="110"/>
      <c r="B649" s="122"/>
      <c r="C649" s="122"/>
      <c r="D649" s="122"/>
      <c r="E649" s="123"/>
      <c r="F649" s="123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</row>
    <row r="650" spans="1:26" ht="12.75" customHeight="1" x14ac:dyDescent="0.2">
      <c r="A650" s="110"/>
      <c r="B650" s="122"/>
      <c r="C650" s="122"/>
      <c r="D650" s="122"/>
      <c r="E650" s="123"/>
      <c r="F650" s="123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</row>
    <row r="651" spans="1:26" ht="12.75" customHeight="1" x14ac:dyDescent="0.2">
      <c r="A651" s="110"/>
      <c r="B651" s="122"/>
      <c r="C651" s="122"/>
      <c r="D651" s="122"/>
      <c r="E651" s="123"/>
      <c r="F651" s="123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</row>
    <row r="652" spans="1:26" ht="12.75" customHeight="1" x14ac:dyDescent="0.2">
      <c r="A652" s="110"/>
      <c r="B652" s="122"/>
      <c r="C652" s="122"/>
      <c r="D652" s="122"/>
      <c r="E652" s="123"/>
      <c r="F652" s="123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</row>
    <row r="653" spans="1:26" ht="12.75" customHeight="1" x14ac:dyDescent="0.2">
      <c r="A653" s="110"/>
      <c r="B653" s="122"/>
      <c r="C653" s="122"/>
      <c r="D653" s="122"/>
      <c r="E653" s="123"/>
      <c r="F653" s="123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</row>
    <row r="654" spans="1:26" ht="12.75" customHeight="1" x14ac:dyDescent="0.2">
      <c r="A654" s="110"/>
      <c r="B654" s="122"/>
      <c r="C654" s="122"/>
      <c r="D654" s="122"/>
      <c r="E654" s="123"/>
      <c r="F654" s="123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</row>
    <row r="655" spans="1:26" ht="12.75" customHeight="1" x14ac:dyDescent="0.2">
      <c r="A655" s="110"/>
      <c r="B655" s="122"/>
      <c r="C655" s="122"/>
      <c r="D655" s="122"/>
      <c r="E655" s="123"/>
      <c r="F655" s="123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</row>
    <row r="656" spans="1:26" ht="12.75" customHeight="1" x14ac:dyDescent="0.2">
      <c r="A656" s="110"/>
      <c r="B656" s="122"/>
      <c r="C656" s="122"/>
      <c r="D656" s="122"/>
      <c r="E656" s="123"/>
      <c r="F656" s="123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</row>
    <row r="657" spans="1:26" ht="12.75" customHeight="1" x14ac:dyDescent="0.2">
      <c r="A657" s="110"/>
      <c r="B657" s="122"/>
      <c r="C657" s="122"/>
      <c r="D657" s="122"/>
      <c r="E657" s="123"/>
      <c r="F657" s="123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</row>
    <row r="658" spans="1:26" ht="12.75" customHeight="1" x14ac:dyDescent="0.2">
      <c r="A658" s="110"/>
      <c r="B658" s="122"/>
      <c r="C658" s="122"/>
      <c r="D658" s="122"/>
      <c r="E658" s="123"/>
      <c r="F658" s="123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</row>
    <row r="659" spans="1:26" ht="12.75" customHeight="1" x14ac:dyDescent="0.2">
      <c r="A659" s="110"/>
      <c r="B659" s="122"/>
      <c r="C659" s="122"/>
      <c r="D659" s="122"/>
      <c r="E659" s="123"/>
      <c r="F659" s="123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</row>
    <row r="660" spans="1:26" ht="12.75" customHeight="1" x14ac:dyDescent="0.2">
      <c r="A660" s="110"/>
      <c r="B660" s="122"/>
      <c r="C660" s="122"/>
      <c r="D660" s="122"/>
      <c r="E660" s="123"/>
      <c r="F660" s="123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</row>
    <row r="661" spans="1:26" ht="12.75" customHeight="1" x14ac:dyDescent="0.2">
      <c r="A661" s="110"/>
      <c r="B661" s="122"/>
      <c r="C661" s="122"/>
      <c r="D661" s="122"/>
      <c r="E661" s="123"/>
      <c r="F661" s="123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</row>
    <row r="662" spans="1:26" ht="12.75" customHeight="1" x14ac:dyDescent="0.2">
      <c r="A662" s="110"/>
      <c r="B662" s="122"/>
      <c r="C662" s="122"/>
      <c r="D662" s="122"/>
      <c r="E662" s="123"/>
      <c r="F662" s="123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</row>
    <row r="663" spans="1:26" ht="12.75" customHeight="1" x14ac:dyDescent="0.2">
      <c r="A663" s="110"/>
      <c r="B663" s="122"/>
      <c r="C663" s="122"/>
      <c r="D663" s="122"/>
      <c r="E663" s="123"/>
      <c r="F663" s="123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</row>
    <row r="664" spans="1:26" ht="12.75" customHeight="1" x14ac:dyDescent="0.2">
      <c r="A664" s="110"/>
      <c r="B664" s="122"/>
      <c r="C664" s="122"/>
      <c r="D664" s="122"/>
      <c r="E664" s="123"/>
      <c r="F664" s="123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</row>
    <row r="665" spans="1:26" ht="12.75" customHeight="1" x14ac:dyDescent="0.2">
      <c r="A665" s="110"/>
      <c r="B665" s="122"/>
      <c r="C665" s="122"/>
      <c r="D665" s="122"/>
      <c r="E665" s="123"/>
      <c r="F665" s="123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</row>
    <row r="666" spans="1:26" ht="12.75" customHeight="1" x14ac:dyDescent="0.2">
      <c r="A666" s="110"/>
      <c r="B666" s="122"/>
      <c r="C666" s="122"/>
      <c r="D666" s="122"/>
      <c r="E666" s="123"/>
      <c r="F666" s="123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</row>
    <row r="667" spans="1:26" ht="12.75" customHeight="1" x14ac:dyDescent="0.2">
      <c r="A667" s="110"/>
      <c r="B667" s="122"/>
      <c r="C667" s="122"/>
      <c r="D667" s="122"/>
      <c r="E667" s="123"/>
      <c r="F667" s="123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</row>
    <row r="668" spans="1:26" ht="12.75" customHeight="1" x14ac:dyDescent="0.2">
      <c r="A668" s="110"/>
      <c r="B668" s="122"/>
      <c r="C668" s="122"/>
      <c r="D668" s="122"/>
      <c r="E668" s="123"/>
      <c r="F668" s="123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</row>
    <row r="669" spans="1:26" ht="12.75" customHeight="1" x14ac:dyDescent="0.2">
      <c r="A669" s="110"/>
      <c r="B669" s="122"/>
      <c r="C669" s="122"/>
      <c r="D669" s="122"/>
      <c r="E669" s="123"/>
      <c r="F669" s="123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</row>
    <row r="670" spans="1:26" ht="12.75" customHeight="1" x14ac:dyDescent="0.2">
      <c r="A670" s="110"/>
      <c r="B670" s="122"/>
      <c r="C670" s="122"/>
      <c r="D670" s="122"/>
      <c r="E670" s="123"/>
      <c r="F670" s="123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</row>
    <row r="671" spans="1:26" ht="12.75" customHeight="1" x14ac:dyDescent="0.2">
      <c r="A671" s="110"/>
      <c r="B671" s="122"/>
      <c r="C671" s="122"/>
      <c r="D671" s="122"/>
      <c r="E671" s="123"/>
      <c r="F671" s="123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</row>
    <row r="672" spans="1:26" ht="12.75" customHeight="1" x14ac:dyDescent="0.2">
      <c r="A672" s="110"/>
      <c r="B672" s="122"/>
      <c r="C672" s="122"/>
      <c r="D672" s="122"/>
      <c r="E672" s="123"/>
      <c r="F672" s="123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</row>
    <row r="673" spans="1:26" ht="12.75" customHeight="1" x14ac:dyDescent="0.2">
      <c r="A673" s="110"/>
      <c r="B673" s="122"/>
      <c r="C673" s="122"/>
      <c r="D673" s="122"/>
      <c r="E673" s="123"/>
      <c r="F673" s="123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</row>
    <row r="674" spans="1:26" ht="12.75" customHeight="1" x14ac:dyDescent="0.2">
      <c r="A674" s="110"/>
      <c r="B674" s="122"/>
      <c r="C674" s="122"/>
      <c r="D674" s="122"/>
      <c r="E674" s="123"/>
      <c r="F674" s="123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</row>
    <row r="675" spans="1:26" ht="12.75" customHeight="1" x14ac:dyDescent="0.2">
      <c r="A675" s="110"/>
      <c r="B675" s="122"/>
      <c r="C675" s="122"/>
      <c r="D675" s="122"/>
      <c r="E675" s="123"/>
      <c r="F675" s="123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</row>
    <row r="676" spans="1:26" ht="12.75" customHeight="1" x14ac:dyDescent="0.2">
      <c r="A676" s="110"/>
      <c r="B676" s="122"/>
      <c r="C676" s="122"/>
      <c r="D676" s="122"/>
      <c r="E676" s="123"/>
      <c r="F676" s="123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</row>
    <row r="677" spans="1:26" ht="12.75" customHeight="1" x14ac:dyDescent="0.2">
      <c r="A677" s="110"/>
      <c r="B677" s="122"/>
      <c r="C677" s="122"/>
      <c r="D677" s="122"/>
      <c r="E677" s="123"/>
      <c r="F677" s="123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</row>
    <row r="678" spans="1:26" ht="12.75" customHeight="1" x14ac:dyDescent="0.2">
      <c r="A678" s="110"/>
      <c r="B678" s="122"/>
      <c r="C678" s="122"/>
      <c r="D678" s="122"/>
      <c r="E678" s="123"/>
      <c r="F678" s="123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</row>
    <row r="679" spans="1:26" ht="12.75" customHeight="1" x14ac:dyDescent="0.2">
      <c r="A679" s="110"/>
      <c r="B679" s="122"/>
      <c r="C679" s="122"/>
      <c r="D679" s="122"/>
      <c r="E679" s="123"/>
      <c r="F679" s="123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</row>
    <row r="680" spans="1:26" ht="12.75" customHeight="1" x14ac:dyDescent="0.2">
      <c r="A680" s="110"/>
      <c r="B680" s="122"/>
      <c r="C680" s="122"/>
      <c r="D680" s="122"/>
      <c r="E680" s="123"/>
      <c r="F680" s="123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</row>
    <row r="681" spans="1:26" ht="12.75" customHeight="1" x14ac:dyDescent="0.2">
      <c r="A681" s="110"/>
      <c r="B681" s="122"/>
      <c r="C681" s="122"/>
      <c r="D681" s="122"/>
      <c r="E681" s="123"/>
      <c r="F681" s="123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</row>
    <row r="682" spans="1:26" ht="12.75" customHeight="1" x14ac:dyDescent="0.2">
      <c r="A682" s="110"/>
      <c r="B682" s="122"/>
      <c r="C682" s="122"/>
      <c r="D682" s="122"/>
      <c r="E682" s="123"/>
      <c r="F682" s="123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</row>
    <row r="683" spans="1:26" ht="12.75" customHeight="1" x14ac:dyDescent="0.2">
      <c r="A683" s="110"/>
      <c r="B683" s="122"/>
      <c r="C683" s="122"/>
      <c r="D683" s="122"/>
      <c r="E683" s="123"/>
      <c r="F683" s="123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</row>
    <row r="684" spans="1:26" ht="12.75" customHeight="1" x14ac:dyDescent="0.2">
      <c r="A684" s="110"/>
      <c r="B684" s="122"/>
      <c r="C684" s="122"/>
      <c r="D684" s="122"/>
      <c r="E684" s="123"/>
      <c r="F684" s="123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</row>
    <row r="685" spans="1:26" ht="12.75" customHeight="1" x14ac:dyDescent="0.2">
      <c r="A685" s="110"/>
      <c r="B685" s="122"/>
      <c r="C685" s="122"/>
      <c r="D685" s="122"/>
      <c r="E685" s="123"/>
      <c r="F685" s="123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</row>
    <row r="686" spans="1:26" ht="12.75" customHeight="1" x14ac:dyDescent="0.2">
      <c r="A686" s="110"/>
      <c r="B686" s="122"/>
      <c r="C686" s="122"/>
      <c r="D686" s="122"/>
      <c r="E686" s="123"/>
      <c r="F686" s="123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</row>
    <row r="687" spans="1:26" ht="12.75" customHeight="1" x14ac:dyDescent="0.2">
      <c r="A687" s="110"/>
      <c r="B687" s="122"/>
      <c r="C687" s="122"/>
      <c r="D687" s="122"/>
      <c r="E687" s="123"/>
      <c r="F687" s="123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</row>
    <row r="688" spans="1:26" ht="12.75" customHeight="1" x14ac:dyDescent="0.2">
      <c r="A688" s="110"/>
      <c r="B688" s="122"/>
      <c r="C688" s="122"/>
      <c r="D688" s="122"/>
      <c r="E688" s="123"/>
      <c r="F688" s="123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</row>
    <row r="689" spans="1:26" ht="12.75" customHeight="1" x14ac:dyDescent="0.2">
      <c r="A689" s="110"/>
      <c r="B689" s="122"/>
      <c r="C689" s="122"/>
      <c r="D689" s="122"/>
      <c r="E689" s="123"/>
      <c r="F689" s="123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</row>
    <row r="690" spans="1:26" ht="12.75" customHeight="1" x14ac:dyDescent="0.2">
      <c r="A690" s="110"/>
      <c r="B690" s="122"/>
      <c r="C690" s="122"/>
      <c r="D690" s="122"/>
      <c r="E690" s="123"/>
      <c r="F690" s="123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</row>
    <row r="691" spans="1:26" ht="12.75" customHeight="1" x14ac:dyDescent="0.2">
      <c r="A691" s="110"/>
      <c r="B691" s="122"/>
      <c r="C691" s="122"/>
      <c r="D691" s="122"/>
      <c r="E691" s="123"/>
      <c r="F691" s="123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</row>
    <row r="692" spans="1:26" ht="12.75" customHeight="1" x14ac:dyDescent="0.2">
      <c r="A692" s="110"/>
      <c r="B692" s="122"/>
      <c r="C692" s="122"/>
      <c r="D692" s="122"/>
      <c r="E692" s="123"/>
      <c r="F692" s="123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</row>
    <row r="693" spans="1:26" ht="12.75" customHeight="1" x14ac:dyDescent="0.2">
      <c r="A693" s="110"/>
      <c r="B693" s="122"/>
      <c r="C693" s="122"/>
      <c r="D693" s="122"/>
      <c r="E693" s="123"/>
      <c r="F693" s="123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</row>
    <row r="694" spans="1:26" ht="12.75" customHeight="1" x14ac:dyDescent="0.2">
      <c r="A694" s="110"/>
      <c r="B694" s="122"/>
      <c r="C694" s="122"/>
      <c r="D694" s="122"/>
      <c r="E694" s="123"/>
      <c r="F694" s="123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</row>
    <row r="695" spans="1:26" ht="12.75" customHeight="1" x14ac:dyDescent="0.2">
      <c r="A695" s="110"/>
      <c r="B695" s="122"/>
      <c r="C695" s="122"/>
      <c r="D695" s="122"/>
      <c r="E695" s="123"/>
      <c r="F695" s="123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</row>
    <row r="696" spans="1:26" ht="12.75" customHeight="1" x14ac:dyDescent="0.2">
      <c r="A696" s="110"/>
      <c r="B696" s="122"/>
      <c r="C696" s="122"/>
      <c r="D696" s="122"/>
      <c r="E696" s="123"/>
      <c r="F696" s="123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</row>
    <row r="697" spans="1:26" ht="12.75" customHeight="1" x14ac:dyDescent="0.2">
      <c r="A697" s="110"/>
      <c r="B697" s="122"/>
      <c r="C697" s="122"/>
      <c r="D697" s="122"/>
      <c r="E697" s="123"/>
      <c r="F697" s="123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</row>
    <row r="698" spans="1:26" ht="12.75" customHeight="1" x14ac:dyDescent="0.2">
      <c r="A698" s="110"/>
      <c r="B698" s="122"/>
      <c r="C698" s="122"/>
      <c r="D698" s="122"/>
      <c r="E698" s="123"/>
      <c r="F698" s="123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</row>
    <row r="699" spans="1:26" ht="12.75" customHeight="1" x14ac:dyDescent="0.2">
      <c r="A699" s="110"/>
      <c r="B699" s="122"/>
      <c r="C699" s="122"/>
      <c r="D699" s="122"/>
      <c r="E699" s="123"/>
      <c r="F699" s="123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</row>
    <row r="700" spans="1:26" ht="12.75" customHeight="1" x14ac:dyDescent="0.2">
      <c r="A700" s="110"/>
      <c r="B700" s="122"/>
      <c r="C700" s="122"/>
      <c r="D700" s="122"/>
      <c r="E700" s="123"/>
      <c r="F700" s="123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</row>
    <row r="701" spans="1:26" ht="12.75" customHeight="1" x14ac:dyDescent="0.2">
      <c r="A701" s="110"/>
      <c r="B701" s="122"/>
      <c r="C701" s="122"/>
      <c r="D701" s="122"/>
      <c r="E701" s="123"/>
      <c r="F701" s="123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</row>
    <row r="702" spans="1:26" ht="12.75" customHeight="1" x14ac:dyDescent="0.2">
      <c r="A702" s="110"/>
      <c r="B702" s="122"/>
      <c r="C702" s="122"/>
      <c r="D702" s="122"/>
      <c r="E702" s="123"/>
      <c r="F702" s="123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</row>
    <row r="703" spans="1:26" ht="12.75" customHeight="1" x14ac:dyDescent="0.2">
      <c r="A703" s="110"/>
      <c r="B703" s="122"/>
      <c r="C703" s="122"/>
      <c r="D703" s="122"/>
      <c r="E703" s="123"/>
      <c r="F703" s="123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</row>
    <row r="704" spans="1:26" ht="12.75" customHeight="1" x14ac:dyDescent="0.2">
      <c r="A704" s="110"/>
      <c r="B704" s="122"/>
      <c r="C704" s="122"/>
      <c r="D704" s="122"/>
      <c r="E704" s="123"/>
      <c r="F704" s="123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</row>
    <row r="705" spans="1:26" ht="12.75" customHeight="1" x14ac:dyDescent="0.2">
      <c r="A705" s="110"/>
      <c r="B705" s="122"/>
      <c r="C705" s="122"/>
      <c r="D705" s="122"/>
      <c r="E705" s="123"/>
      <c r="F705" s="123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</row>
    <row r="706" spans="1:26" ht="12.75" customHeight="1" x14ac:dyDescent="0.2">
      <c r="A706" s="110"/>
      <c r="B706" s="122"/>
      <c r="C706" s="122"/>
      <c r="D706" s="122"/>
      <c r="E706" s="123"/>
      <c r="F706" s="123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</row>
    <row r="707" spans="1:26" ht="12.75" customHeight="1" x14ac:dyDescent="0.2">
      <c r="A707" s="110"/>
      <c r="B707" s="122"/>
      <c r="C707" s="122"/>
      <c r="D707" s="122"/>
      <c r="E707" s="123"/>
      <c r="F707" s="123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</row>
    <row r="708" spans="1:26" ht="12.75" customHeight="1" x14ac:dyDescent="0.2">
      <c r="A708" s="110"/>
      <c r="B708" s="122"/>
      <c r="C708" s="122"/>
      <c r="D708" s="122"/>
      <c r="E708" s="123"/>
      <c r="F708" s="123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</row>
    <row r="709" spans="1:26" ht="12.75" customHeight="1" x14ac:dyDescent="0.2">
      <c r="A709" s="110"/>
      <c r="B709" s="122"/>
      <c r="C709" s="122"/>
      <c r="D709" s="122"/>
      <c r="E709" s="123"/>
      <c r="F709" s="123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</row>
    <row r="710" spans="1:26" ht="12.75" customHeight="1" x14ac:dyDescent="0.2">
      <c r="A710" s="110"/>
      <c r="B710" s="122"/>
      <c r="C710" s="122"/>
      <c r="D710" s="122"/>
      <c r="E710" s="123"/>
      <c r="F710" s="123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</row>
    <row r="711" spans="1:26" ht="12.75" customHeight="1" x14ac:dyDescent="0.2">
      <c r="A711" s="110"/>
      <c r="B711" s="122"/>
      <c r="C711" s="122"/>
      <c r="D711" s="122"/>
      <c r="E711" s="123"/>
      <c r="F711" s="123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</row>
    <row r="712" spans="1:26" ht="12.75" customHeight="1" x14ac:dyDescent="0.2">
      <c r="A712" s="110"/>
      <c r="B712" s="122"/>
      <c r="C712" s="122"/>
      <c r="D712" s="122"/>
      <c r="E712" s="123"/>
      <c r="F712" s="123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</row>
    <row r="713" spans="1:26" ht="12.75" customHeight="1" x14ac:dyDescent="0.2">
      <c r="A713" s="110"/>
      <c r="B713" s="122"/>
      <c r="C713" s="122"/>
      <c r="D713" s="122"/>
      <c r="E713" s="123"/>
      <c r="F713" s="123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</row>
    <row r="714" spans="1:26" ht="12.75" customHeight="1" x14ac:dyDescent="0.2">
      <c r="A714" s="110"/>
      <c r="B714" s="122"/>
      <c r="C714" s="122"/>
      <c r="D714" s="122"/>
      <c r="E714" s="123"/>
      <c r="F714" s="123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</row>
    <row r="715" spans="1:26" ht="12.75" customHeight="1" x14ac:dyDescent="0.2">
      <c r="A715" s="110"/>
      <c r="B715" s="122"/>
      <c r="C715" s="122"/>
      <c r="D715" s="122"/>
      <c r="E715" s="123"/>
      <c r="F715" s="123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</row>
    <row r="716" spans="1:26" ht="12.75" customHeight="1" x14ac:dyDescent="0.2">
      <c r="A716" s="110"/>
      <c r="B716" s="122"/>
      <c r="C716" s="122"/>
      <c r="D716" s="122"/>
      <c r="E716" s="123"/>
      <c r="F716" s="123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</row>
    <row r="717" spans="1:26" ht="12.75" customHeight="1" x14ac:dyDescent="0.2">
      <c r="A717" s="110"/>
      <c r="B717" s="122"/>
      <c r="C717" s="122"/>
      <c r="D717" s="122"/>
      <c r="E717" s="123"/>
      <c r="F717" s="123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</row>
    <row r="718" spans="1:26" ht="12.75" customHeight="1" x14ac:dyDescent="0.2">
      <c r="A718" s="110"/>
      <c r="B718" s="122"/>
      <c r="C718" s="122"/>
      <c r="D718" s="122"/>
      <c r="E718" s="123"/>
      <c r="F718" s="123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</row>
    <row r="719" spans="1:26" ht="12.75" customHeight="1" x14ac:dyDescent="0.2">
      <c r="A719" s="110"/>
      <c r="B719" s="122"/>
      <c r="C719" s="122"/>
      <c r="D719" s="122"/>
      <c r="E719" s="123"/>
      <c r="F719" s="123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</row>
    <row r="720" spans="1:26" ht="12.75" customHeight="1" x14ac:dyDescent="0.2">
      <c r="A720" s="110"/>
      <c r="B720" s="122"/>
      <c r="C720" s="122"/>
      <c r="D720" s="122"/>
      <c r="E720" s="123"/>
      <c r="F720" s="123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</row>
    <row r="721" spans="1:26" ht="12.75" customHeight="1" x14ac:dyDescent="0.2">
      <c r="A721" s="110"/>
      <c r="B721" s="122"/>
      <c r="C721" s="122"/>
      <c r="D721" s="122"/>
      <c r="E721" s="123"/>
      <c r="F721" s="123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</row>
    <row r="722" spans="1:26" ht="12.75" customHeight="1" x14ac:dyDescent="0.2">
      <c r="A722" s="110"/>
      <c r="B722" s="122"/>
      <c r="C722" s="122"/>
      <c r="D722" s="122"/>
      <c r="E722" s="123"/>
      <c r="F722" s="123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</row>
    <row r="723" spans="1:26" ht="12.75" customHeight="1" x14ac:dyDescent="0.2">
      <c r="A723" s="110"/>
      <c r="B723" s="122"/>
      <c r="C723" s="122"/>
      <c r="D723" s="122"/>
      <c r="E723" s="123"/>
      <c r="F723" s="123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</row>
    <row r="724" spans="1:26" ht="12.75" customHeight="1" x14ac:dyDescent="0.2">
      <c r="A724" s="110"/>
      <c r="B724" s="122"/>
      <c r="C724" s="122"/>
      <c r="D724" s="122"/>
      <c r="E724" s="123"/>
      <c r="F724" s="123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</row>
    <row r="725" spans="1:26" ht="12.75" customHeight="1" x14ac:dyDescent="0.2">
      <c r="A725" s="110"/>
      <c r="B725" s="122"/>
      <c r="C725" s="122"/>
      <c r="D725" s="122"/>
      <c r="E725" s="123"/>
      <c r="F725" s="123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</row>
    <row r="726" spans="1:26" ht="12.75" customHeight="1" x14ac:dyDescent="0.2">
      <c r="A726" s="110"/>
      <c r="B726" s="122"/>
      <c r="C726" s="122"/>
      <c r="D726" s="122"/>
      <c r="E726" s="123"/>
      <c r="F726" s="123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</row>
    <row r="727" spans="1:26" ht="12.75" customHeight="1" x14ac:dyDescent="0.2">
      <c r="A727" s="110"/>
      <c r="B727" s="122"/>
      <c r="C727" s="122"/>
      <c r="D727" s="122"/>
      <c r="E727" s="123"/>
      <c r="F727" s="123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</row>
    <row r="728" spans="1:26" ht="12.75" customHeight="1" x14ac:dyDescent="0.2">
      <c r="A728" s="110"/>
      <c r="B728" s="122"/>
      <c r="C728" s="122"/>
      <c r="D728" s="122"/>
      <c r="E728" s="123"/>
      <c r="F728" s="123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</row>
    <row r="729" spans="1:26" ht="12.75" customHeight="1" x14ac:dyDescent="0.2">
      <c r="A729" s="110"/>
      <c r="B729" s="122"/>
      <c r="C729" s="122"/>
      <c r="D729" s="122"/>
      <c r="E729" s="123"/>
      <c r="F729" s="123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</row>
    <row r="730" spans="1:26" ht="12.75" customHeight="1" x14ac:dyDescent="0.2">
      <c r="A730" s="110"/>
      <c r="B730" s="122"/>
      <c r="C730" s="122"/>
      <c r="D730" s="122"/>
      <c r="E730" s="123"/>
      <c r="F730" s="123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</row>
    <row r="731" spans="1:26" ht="12.75" customHeight="1" x14ac:dyDescent="0.2">
      <c r="A731" s="110"/>
      <c r="B731" s="122"/>
      <c r="C731" s="122"/>
      <c r="D731" s="122"/>
      <c r="E731" s="123"/>
      <c r="F731" s="123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</row>
    <row r="732" spans="1:26" ht="12.75" customHeight="1" x14ac:dyDescent="0.2">
      <c r="A732" s="110"/>
      <c r="B732" s="122"/>
      <c r="C732" s="122"/>
      <c r="D732" s="122"/>
      <c r="E732" s="123"/>
      <c r="F732" s="123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</row>
    <row r="733" spans="1:26" ht="12.75" customHeight="1" x14ac:dyDescent="0.2">
      <c r="A733" s="110"/>
      <c r="B733" s="122"/>
      <c r="C733" s="122"/>
      <c r="D733" s="122"/>
      <c r="E733" s="123"/>
      <c r="F733" s="123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</row>
    <row r="734" spans="1:26" ht="12.75" customHeight="1" x14ac:dyDescent="0.2">
      <c r="A734" s="110"/>
      <c r="B734" s="122"/>
      <c r="C734" s="122"/>
      <c r="D734" s="122"/>
      <c r="E734" s="123"/>
      <c r="F734" s="123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</row>
    <row r="735" spans="1:26" ht="12.75" customHeight="1" x14ac:dyDescent="0.2">
      <c r="A735" s="110"/>
      <c r="B735" s="122"/>
      <c r="C735" s="122"/>
      <c r="D735" s="122"/>
      <c r="E735" s="123"/>
      <c r="F735" s="123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</row>
    <row r="736" spans="1:26" ht="12.75" customHeight="1" x14ac:dyDescent="0.2">
      <c r="A736" s="110"/>
      <c r="B736" s="122"/>
      <c r="C736" s="122"/>
      <c r="D736" s="122"/>
      <c r="E736" s="123"/>
      <c r="F736" s="123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</row>
    <row r="737" spans="1:26" ht="12.75" customHeight="1" x14ac:dyDescent="0.2">
      <c r="A737" s="110"/>
      <c r="B737" s="122"/>
      <c r="C737" s="122"/>
      <c r="D737" s="122"/>
      <c r="E737" s="123"/>
      <c r="F737" s="123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</row>
    <row r="738" spans="1:26" ht="12.75" customHeight="1" x14ac:dyDescent="0.2">
      <c r="A738" s="110"/>
      <c r="B738" s="122"/>
      <c r="C738" s="122"/>
      <c r="D738" s="122"/>
      <c r="E738" s="123"/>
      <c r="F738" s="123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</row>
    <row r="739" spans="1:26" ht="12.75" customHeight="1" x14ac:dyDescent="0.2">
      <c r="A739" s="110"/>
      <c r="B739" s="122"/>
      <c r="C739" s="122"/>
      <c r="D739" s="122"/>
      <c r="E739" s="123"/>
      <c r="F739" s="123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</row>
    <row r="740" spans="1:26" ht="12.75" customHeight="1" x14ac:dyDescent="0.2">
      <c r="A740" s="110"/>
      <c r="B740" s="122"/>
      <c r="C740" s="122"/>
      <c r="D740" s="122"/>
      <c r="E740" s="123"/>
      <c r="F740" s="123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</row>
    <row r="741" spans="1:26" ht="12.75" customHeight="1" x14ac:dyDescent="0.2">
      <c r="A741" s="110"/>
      <c r="B741" s="122"/>
      <c r="C741" s="122"/>
      <c r="D741" s="122"/>
      <c r="E741" s="123"/>
      <c r="F741" s="123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</row>
    <row r="742" spans="1:26" ht="12.75" customHeight="1" x14ac:dyDescent="0.2">
      <c r="A742" s="110"/>
      <c r="B742" s="122"/>
      <c r="C742" s="122"/>
      <c r="D742" s="122"/>
      <c r="E742" s="123"/>
      <c r="F742" s="123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</row>
    <row r="743" spans="1:26" ht="12.75" customHeight="1" x14ac:dyDescent="0.2">
      <c r="A743" s="110"/>
      <c r="B743" s="122"/>
      <c r="C743" s="122"/>
      <c r="D743" s="122"/>
      <c r="E743" s="123"/>
      <c r="F743" s="123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</row>
    <row r="744" spans="1:26" ht="12.75" customHeight="1" x14ac:dyDescent="0.2">
      <c r="A744" s="110"/>
      <c r="B744" s="122"/>
      <c r="C744" s="122"/>
      <c r="D744" s="122"/>
      <c r="E744" s="123"/>
      <c r="F744" s="123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</row>
    <row r="745" spans="1:26" ht="12.75" customHeight="1" x14ac:dyDescent="0.2">
      <c r="A745" s="110"/>
      <c r="B745" s="122"/>
      <c r="C745" s="122"/>
      <c r="D745" s="122"/>
      <c r="E745" s="123"/>
      <c r="F745" s="123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</row>
    <row r="746" spans="1:26" ht="12.75" customHeight="1" x14ac:dyDescent="0.2">
      <c r="A746" s="110"/>
      <c r="B746" s="122"/>
      <c r="C746" s="122"/>
      <c r="D746" s="122"/>
      <c r="E746" s="123"/>
      <c r="F746" s="123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</row>
    <row r="747" spans="1:26" ht="12.75" customHeight="1" x14ac:dyDescent="0.2">
      <c r="A747" s="110"/>
      <c r="B747" s="122"/>
      <c r="C747" s="122"/>
      <c r="D747" s="122"/>
      <c r="E747" s="123"/>
      <c r="F747" s="123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</row>
    <row r="748" spans="1:26" ht="12.75" customHeight="1" x14ac:dyDescent="0.2">
      <c r="A748" s="110"/>
      <c r="B748" s="122"/>
      <c r="C748" s="122"/>
      <c r="D748" s="122"/>
      <c r="E748" s="123"/>
      <c r="F748" s="123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</row>
    <row r="749" spans="1:26" ht="12.75" customHeight="1" x14ac:dyDescent="0.2">
      <c r="A749" s="110"/>
      <c r="B749" s="122"/>
      <c r="C749" s="122"/>
      <c r="D749" s="122"/>
      <c r="E749" s="123"/>
      <c r="F749" s="123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</row>
    <row r="750" spans="1:26" ht="12.75" customHeight="1" x14ac:dyDescent="0.2">
      <c r="A750" s="110"/>
      <c r="B750" s="122"/>
      <c r="C750" s="122"/>
      <c r="D750" s="122"/>
      <c r="E750" s="123"/>
      <c r="F750" s="123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</row>
    <row r="751" spans="1:26" ht="12.75" customHeight="1" x14ac:dyDescent="0.2">
      <c r="A751" s="110"/>
      <c r="B751" s="122"/>
      <c r="C751" s="122"/>
      <c r="D751" s="122"/>
      <c r="E751" s="123"/>
      <c r="F751" s="123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</row>
    <row r="752" spans="1:26" ht="12.75" customHeight="1" x14ac:dyDescent="0.2">
      <c r="A752" s="110"/>
      <c r="B752" s="122"/>
      <c r="C752" s="122"/>
      <c r="D752" s="122"/>
      <c r="E752" s="123"/>
      <c r="F752" s="123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</row>
    <row r="753" spans="1:26" ht="12.75" customHeight="1" x14ac:dyDescent="0.2">
      <c r="A753" s="110"/>
      <c r="B753" s="122"/>
      <c r="C753" s="122"/>
      <c r="D753" s="122"/>
      <c r="E753" s="123"/>
      <c r="F753" s="123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</row>
    <row r="754" spans="1:26" ht="12.75" customHeight="1" x14ac:dyDescent="0.2">
      <c r="A754" s="110"/>
      <c r="B754" s="122"/>
      <c r="C754" s="122"/>
      <c r="D754" s="122"/>
      <c r="E754" s="123"/>
      <c r="F754" s="123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</row>
    <row r="755" spans="1:26" ht="12.75" customHeight="1" x14ac:dyDescent="0.2">
      <c r="A755" s="110"/>
      <c r="B755" s="122"/>
      <c r="C755" s="122"/>
      <c r="D755" s="122"/>
      <c r="E755" s="123"/>
      <c r="F755" s="123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</row>
    <row r="756" spans="1:26" ht="12.75" customHeight="1" x14ac:dyDescent="0.2">
      <c r="A756" s="110"/>
      <c r="B756" s="122"/>
      <c r="C756" s="122"/>
      <c r="D756" s="122"/>
      <c r="E756" s="123"/>
      <c r="F756" s="123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</row>
    <row r="757" spans="1:26" ht="12.75" customHeight="1" x14ac:dyDescent="0.2">
      <c r="A757" s="110"/>
      <c r="B757" s="122"/>
      <c r="C757" s="122"/>
      <c r="D757" s="122"/>
      <c r="E757" s="123"/>
      <c r="F757" s="123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</row>
    <row r="758" spans="1:26" ht="12.75" customHeight="1" x14ac:dyDescent="0.2">
      <c r="A758" s="110"/>
      <c r="B758" s="122"/>
      <c r="C758" s="122"/>
      <c r="D758" s="122"/>
      <c r="E758" s="123"/>
      <c r="F758" s="123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</row>
    <row r="759" spans="1:26" ht="12.75" customHeight="1" x14ac:dyDescent="0.2">
      <c r="A759" s="110"/>
      <c r="B759" s="122"/>
      <c r="C759" s="122"/>
      <c r="D759" s="122"/>
      <c r="E759" s="123"/>
      <c r="F759" s="123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</row>
    <row r="760" spans="1:26" ht="12.75" customHeight="1" x14ac:dyDescent="0.2">
      <c r="A760" s="110"/>
      <c r="B760" s="122"/>
      <c r="C760" s="122"/>
      <c r="D760" s="122"/>
      <c r="E760" s="123"/>
      <c r="F760" s="123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</row>
    <row r="761" spans="1:26" ht="12.75" customHeight="1" x14ac:dyDescent="0.2">
      <c r="A761" s="110"/>
      <c r="B761" s="122"/>
      <c r="C761" s="122"/>
      <c r="D761" s="122"/>
      <c r="E761" s="123"/>
      <c r="F761" s="123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</row>
    <row r="762" spans="1:26" ht="12.75" customHeight="1" x14ac:dyDescent="0.2">
      <c r="A762" s="110"/>
      <c r="B762" s="122"/>
      <c r="C762" s="122"/>
      <c r="D762" s="122"/>
      <c r="E762" s="123"/>
      <c r="F762" s="123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</row>
    <row r="763" spans="1:26" ht="12.75" customHeight="1" x14ac:dyDescent="0.2">
      <c r="A763" s="110"/>
      <c r="B763" s="122"/>
      <c r="C763" s="122"/>
      <c r="D763" s="122"/>
      <c r="E763" s="123"/>
      <c r="F763" s="123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</row>
    <row r="764" spans="1:26" ht="12.75" customHeight="1" x14ac:dyDescent="0.2">
      <c r="A764" s="110"/>
      <c r="B764" s="122"/>
      <c r="C764" s="122"/>
      <c r="D764" s="122"/>
      <c r="E764" s="123"/>
      <c r="F764" s="123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</row>
    <row r="765" spans="1:26" ht="12.75" customHeight="1" x14ac:dyDescent="0.2">
      <c r="A765" s="110"/>
      <c r="B765" s="122"/>
      <c r="C765" s="122"/>
      <c r="D765" s="122"/>
      <c r="E765" s="123"/>
      <c r="F765" s="123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</row>
    <row r="766" spans="1:26" ht="12.75" customHeight="1" x14ac:dyDescent="0.2">
      <c r="A766" s="110"/>
      <c r="B766" s="122"/>
      <c r="C766" s="122"/>
      <c r="D766" s="122"/>
      <c r="E766" s="123"/>
      <c r="F766" s="123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</row>
    <row r="767" spans="1:26" ht="12.75" customHeight="1" x14ac:dyDescent="0.2">
      <c r="A767" s="110"/>
      <c r="B767" s="122"/>
      <c r="C767" s="122"/>
      <c r="D767" s="122"/>
      <c r="E767" s="123"/>
      <c r="F767" s="123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</row>
    <row r="768" spans="1:26" ht="12.75" customHeight="1" x14ac:dyDescent="0.2">
      <c r="A768" s="110"/>
      <c r="B768" s="122"/>
      <c r="C768" s="122"/>
      <c r="D768" s="122"/>
      <c r="E768" s="123"/>
      <c r="F768" s="123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</row>
    <row r="769" spans="1:26" ht="12.75" customHeight="1" x14ac:dyDescent="0.2">
      <c r="A769" s="110"/>
      <c r="B769" s="122"/>
      <c r="C769" s="122"/>
      <c r="D769" s="122"/>
      <c r="E769" s="123"/>
      <c r="F769" s="123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</row>
    <row r="770" spans="1:26" ht="12.75" customHeight="1" x14ac:dyDescent="0.2">
      <c r="A770" s="110"/>
      <c r="B770" s="122"/>
      <c r="C770" s="122"/>
      <c r="D770" s="122"/>
      <c r="E770" s="123"/>
      <c r="F770" s="123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</row>
    <row r="771" spans="1:26" ht="12.75" customHeight="1" x14ac:dyDescent="0.2">
      <c r="A771" s="110"/>
      <c r="B771" s="122"/>
      <c r="C771" s="122"/>
      <c r="D771" s="122"/>
      <c r="E771" s="123"/>
      <c r="F771" s="123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</row>
    <row r="772" spans="1:26" ht="12.75" customHeight="1" x14ac:dyDescent="0.2">
      <c r="A772" s="110"/>
      <c r="B772" s="122"/>
      <c r="C772" s="122"/>
      <c r="D772" s="122"/>
      <c r="E772" s="123"/>
      <c r="F772" s="123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</row>
    <row r="773" spans="1:26" ht="12.75" customHeight="1" x14ac:dyDescent="0.2">
      <c r="A773" s="110"/>
      <c r="B773" s="122"/>
      <c r="C773" s="122"/>
      <c r="D773" s="122"/>
      <c r="E773" s="123"/>
      <c r="F773" s="123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</row>
    <row r="774" spans="1:26" ht="12.75" customHeight="1" x14ac:dyDescent="0.2">
      <c r="A774" s="110"/>
      <c r="B774" s="122"/>
      <c r="C774" s="122"/>
      <c r="D774" s="122"/>
      <c r="E774" s="123"/>
      <c r="F774" s="123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</row>
    <row r="775" spans="1:26" ht="12.75" customHeight="1" x14ac:dyDescent="0.2">
      <c r="A775" s="110"/>
      <c r="B775" s="122"/>
      <c r="C775" s="122"/>
      <c r="D775" s="122"/>
      <c r="E775" s="123"/>
      <c r="F775" s="123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</row>
    <row r="776" spans="1:26" ht="12.75" customHeight="1" x14ac:dyDescent="0.2">
      <c r="A776" s="110"/>
      <c r="B776" s="122"/>
      <c r="C776" s="122"/>
      <c r="D776" s="122"/>
      <c r="E776" s="123"/>
      <c r="F776" s="123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</row>
    <row r="777" spans="1:26" ht="12.75" customHeight="1" x14ac:dyDescent="0.2">
      <c r="A777" s="110"/>
      <c r="B777" s="122"/>
      <c r="C777" s="122"/>
      <c r="D777" s="122"/>
      <c r="E777" s="123"/>
      <c r="F777" s="123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</row>
    <row r="778" spans="1:26" ht="12.75" customHeight="1" x14ac:dyDescent="0.2">
      <c r="A778" s="110"/>
      <c r="B778" s="122"/>
      <c r="C778" s="122"/>
      <c r="D778" s="122"/>
      <c r="E778" s="123"/>
      <c r="F778" s="123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</row>
    <row r="779" spans="1:26" ht="12.75" customHeight="1" x14ac:dyDescent="0.2">
      <c r="A779" s="110"/>
      <c r="B779" s="122"/>
      <c r="C779" s="122"/>
      <c r="D779" s="122"/>
      <c r="E779" s="123"/>
      <c r="F779" s="123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</row>
    <row r="780" spans="1:26" ht="12.75" customHeight="1" x14ac:dyDescent="0.2">
      <c r="A780" s="110"/>
      <c r="B780" s="122"/>
      <c r="C780" s="122"/>
      <c r="D780" s="122"/>
      <c r="E780" s="123"/>
      <c r="F780" s="123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</row>
    <row r="781" spans="1:26" ht="12.75" customHeight="1" x14ac:dyDescent="0.2">
      <c r="A781" s="110"/>
      <c r="B781" s="122"/>
      <c r="C781" s="122"/>
      <c r="D781" s="122"/>
      <c r="E781" s="123"/>
      <c r="F781" s="123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</row>
    <row r="782" spans="1:26" ht="12.75" customHeight="1" x14ac:dyDescent="0.2">
      <c r="A782" s="110"/>
      <c r="B782" s="122"/>
      <c r="C782" s="122"/>
      <c r="D782" s="122"/>
      <c r="E782" s="123"/>
      <c r="F782" s="123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</row>
    <row r="783" spans="1:26" ht="12.75" customHeight="1" x14ac:dyDescent="0.2">
      <c r="A783" s="110"/>
      <c r="B783" s="122"/>
      <c r="C783" s="122"/>
      <c r="D783" s="122"/>
      <c r="E783" s="123"/>
      <c r="F783" s="123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</row>
    <row r="784" spans="1:26" ht="12.75" customHeight="1" x14ac:dyDescent="0.2">
      <c r="A784" s="110"/>
      <c r="B784" s="122"/>
      <c r="C784" s="122"/>
      <c r="D784" s="122"/>
      <c r="E784" s="123"/>
      <c r="F784" s="123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</row>
    <row r="785" spans="1:26" ht="12.75" customHeight="1" x14ac:dyDescent="0.2">
      <c r="A785" s="110"/>
      <c r="B785" s="122"/>
      <c r="C785" s="122"/>
      <c r="D785" s="122"/>
      <c r="E785" s="123"/>
      <c r="F785" s="123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</row>
    <row r="786" spans="1:26" ht="12.75" customHeight="1" x14ac:dyDescent="0.2">
      <c r="A786" s="110"/>
      <c r="B786" s="122"/>
      <c r="C786" s="122"/>
      <c r="D786" s="122"/>
      <c r="E786" s="123"/>
      <c r="F786" s="123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</row>
    <row r="787" spans="1:26" ht="12.75" customHeight="1" x14ac:dyDescent="0.2">
      <c r="A787" s="110"/>
      <c r="B787" s="122"/>
      <c r="C787" s="122"/>
      <c r="D787" s="122"/>
      <c r="E787" s="123"/>
      <c r="F787" s="123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</row>
    <row r="788" spans="1:26" ht="12.75" customHeight="1" x14ac:dyDescent="0.2">
      <c r="A788" s="110"/>
      <c r="B788" s="122"/>
      <c r="C788" s="122"/>
      <c r="D788" s="122"/>
      <c r="E788" s="123"/>
      <c r="F788" s="123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</row>
    <row r="789" spans="1:26" ht="12.75" customHeight="1" x14ac:dyDescent="0.2">
      <c r="A789" s="110"/>
      <c r="B789" s="122"/>
      <c r="C789" s="122"/>
      <c r="D789" s="122"/>
      <c r="E789" s="123"/>
      <c r="F789" s="123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</row>
    <row r="790" spans="1:26" ht="12.75" customHeight="1" x14ac:dyDescent="0.2">
      <c r="A790" s="110"/>
      <c r="B790" s="122"/>
      <c r="C790" s="122"/>
      <c r="D790" s="122"/>
      <c r="E790" s="123"/>
      <c r="F790" s="123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</row>
    <row r="791" spans="1:26" ht="12.75" customHeight="1" x14ac:dyDescent="0.2">
      <c r="A791" s="110"/>
      <c r="B791" s="122"/>
      <c r="C791" s="122"/>
      <c r="D791" s="122"/>
      <c r="E791" s="123"/>
      <c r="F791" s="123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</row>
    <row r="792" spans="1:26" ht="12.75" customHeight="1" x14ac:dyDescent="0.2">
      <c r="A792" s="110"/>
      <c r="B792" s="122"/>
      <c r="C792" s="122"/>
      <c r="D792" s="122"/>
      <c r="E792" s="123"/>
      <c r="F792" s="123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</row>
    <row r="793" spans="1:26" ht="12.75" customHeight="1" x14ac:dyDescent="0.2">
      <c r="A793" s="110"/>
      <c r="B793" s="122"/>
      <c r="C793" s="122"/>
      <c r="D793" s="122"/>
      <c r="E793" s="123"/>
      <c r="F793" s="123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</row>
    <row r="794" spans="1:26" ht="12.75" customHeight="1" x14ac:dyDescent="0.2">
      <c r="A794" s="110"/>
      <c r="B794" s="122"/>
      <c r="C794" s="122"/>
      <c r="D794" s="122"/>
      <c r="E794" s="123"/>
      <c r="F794" s="123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</row>
    <row r="795" spans="1:26" ht="12.75" customHeight="1" x14ac:dyDescent="0.2">
      <c r="A795" s="110"/>
      <c r="B795" s="122"/>
      <c r="C795" s="122"/>
      <c r="D795" s="122"/>
      <c r="E795" s="123"/>
      <c r="F795" s="123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</row>
    <row r="796" spans="1:26" ht="12.75" customHeight="1" x14ac:dyDescent="0.2">
      <c r="A796" s="110"/>
      <c r="B796" s="122"/>
      <c r="C796" s="122"/>
      <c r="D796" s="122"/>
      <c r="E796" s="123"/>
      <c r="F796" s="123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</row>
    <row r="797" spans="1:26" ht="12.75" customHeight="1" x14ac:dyDescent="0.2">
      <c r="A797" s="110"/>
      <c r="B797" s="122"/>
      <c r="C797" s="122"/>
      <c r="D797" s="122"/>
      <c r="E797" s="123"/>
      <c r="F797" s="123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</row>
    <row r="798" spans="1:26" ht="12.75" customHeight="1" x14ac:dyDescent="0.2">
      <c r="A798" s="110"/>
      <c r="B798" s="122"/>
      <c r="C798" s="122"/>
      <c r="D798" s="122"/>
      <c r="E798" s="123"/>
      <c r="F798" s="123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</row>
    <row r="799" spans="1:26" ht="12.75" customHeight="1" x14ac:dyDescent="0.2">
      <c r="A799" s="110"/>
      <c r="B799" s="122"/>
      <c r="C799" s="122"/>
      <c r="D799" s="122"/>
      <c r="E799" s="123"/>
      <c r="F799" s="123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</row>
    <row r="800" spans="1:26" ht="12.75" customHeight="1" x14ac:dyDescent="0.2">
      <c r="A800" s="110"/>
      <c r="B800" s="122"/>
      <c r="C800" s="122"/>
      <c r="D800" s="122"/>
      <c r="E800" s="123"/>
      <c r="F800" s="123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</row>
    <row r="801" spans="1:26" ht="12.75" customHeight="1" x14ac:dyDescent="0.2">
      <c r="A801" s="110"/>
      <c r="B801" s="122"/>
      <c r="C801" s="122"/>
      <c r="D801" s="122"/>
      <c r="E801" s="123"/>
      <c r="F801" s="123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</row>
    <row r="802" spans="1:26" ht="12.75" customHeight="1" x14ac:dyDescent="0.2">
      <c r="A802" s="110"/>
      <c r="B802" s="122"/>
      <c r="C802" s="122"/>
      <c r="D802" s="122"/>
      <c r="E802" s="123"/>
      <c r="F802" s="123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</row>
    <row r="803" spans="1:26" ht="12.75" customHeight="1" x14ac:dyDescent="0.2">
      <c r="A803" s="110"/>
      <c r="B803" s="122"/>
      <c r="C803" s="122"/>
      <c r="D803" s="122"/>
      <c r="E803" s="123"/>
      <c r="F803" s="123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</row>
    <row r="804" spans="1:26" ht="12.75" customHeight="1" x14ac:dyDescent="0.2">
      <c r="A804" s="110"/>
      <c r="B804" s="122"/>
      <c r="C804" s="122"/>
      <c r="D804" s="122"/>
      <c r="E804" s="123"/>
      <c r="F804" s="123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</row>
    <row r="805" spans="1:26" ht="12.75" customHeight="1" x14ac:dyDescent="0.2">
      <c r="A805" s="110"/>
      <c r="B805" s="122"/>
      <c r="C805" s="122"/>
      <c r="D805" s="122"/>
      <c r="E805" s="123"/>
      <c r="F805" s="123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</row>
    <row r="806" spans="1:26" ht="12.75" customHeight="1" x14ac:dyDescent="0.2">
      <c r="A806" s="110"/>
      <c r="B806" s="122"/>
      <c r="C806" s="122"/>
      <c r="D806" s="122"/>
      <c r="E806" s="123"/>
      <c r="F806" s="123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</row>
    <row r="807" spans="1:26" ht="12.75" customHeight="1" x14ac:dyDescent="0.2">
      <c r="A807" s="110"/>
      <c r="B807" s="122"/>
      <c r="C807" s="122"/>
      <c r="D807" s="122"/>
      <c r="E807" s="123"/>
      <c r="F807" s="123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</row>
    <row r="808" spans="1:26" ht="12.75" customHeight="1" x14ac:dyDescent="0.2">
      <c r="A808" s="110"/>
      <c r="B808" s="122"/>
      <c r="C808" s="122"/>
      <c r="D808" s="122"/>
      <c r="E808" s="123"/>
      <c r="F808" s="123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</row>
    <row r="809" spans="1:26" ht="12.75" customHeight="1" x14ac:dyDescent="0.2">
      <c r="A809" s="110"/>
      <c r="B809" s="122"/>
      <c r="C809" s="122"/>
      <c r="D809" s="122"/>
      <c r="E809" s="123"/>
      <c r="F809" s="123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</row>
    <row r="810" spans="1:26" ht="12.75" customHeight="1" x14ac:dyDescent="0.2">
      <c r="A810" s="110"/>
      <c r="B810" s="122"/>
      <c r="C810" s="122"/>
      <c r="D810" s="122"/>
      <c r="E810" s="123"/>
      <c r="F810" s="123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</row>
    <row r="811" spans="1:26" ht="12.75" customHeight="1" x14ac:dyDescent="0.2">
      <c r="A811" s="110"/>
      <c r="B811" s="122"/>
      <c r="C811" s="122"/>
      <c r="D811" s="122"/>
      <c r="E811" s="123"/>
      <c r="F811" s="123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</row>
    <row r="812" spans="1:26" ht="12.75" customHeight="1" x14ac:dyDescent="0.2">
      <c r="A812" s="110"/>
      <c r="B812" s="122"/>
      <c r="C812" s="122"/>
      <c r="D812" s="122"/>
      <c r="E812" s="123"/>
      <c r="F812" s="123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</row>
    <row r="813" spans="1:26" ht="12.75" customHeight="1" x14ac:dyDescent="0.2">
      <c r="A813" s="110"/>
      <c r="B813" s="122"/>
      <c r="C813" s="122"/>
      <c r="D813" s="122"/>
      <c r="E813" s="123"/>
      <c r="F813" s="123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</row>
    <row r="814" spans="1:26" ht="12.75" customHeight="1" x14ac:dyDescent="0.2">
      <c r="A814" s="110"/>
      <c r="B814" s="122"/>
      <c r="C814" s="122"/>
      <c r="D814" s="122"/>
      <c r="E814" s="123"/>
      <c r="F814" s="123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</row>
    <row r="815" spans="1:26" ht="12.75" customHeight="1" x14ac:dyDescent="0.2">
      <c r="A815" s="110"/>
      <c r="B815" s="122"/>
      <c r="C815" s="122"/>
      <c r="D815" s="122"/>
      <c r="E815" s="123"/>
      <c r="F815" s="123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</row>
    <row r="816" spans="1:26" ht="12.75" customHeight="1" x14ac:dyDescent="0.2">
      <c r="A816" s="110"/>
      <c r="B816" s="122"/>
      <c r="C816" s="122"/>
      <c r="D816" s="122"/>
      <c r="E816" s="123"/>
      <c r="F816" s="123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</row>
    <row r="817" spans="1:26" ht="12.75" customHeight="1" x14ac:dyDescent="0.2">
      <c r="A817" s="110"/>
      <c r="B817" s="122"/>
      <c r="C817" s="122"/>
      <c r="D817" s="122"/>
      <c r="E817" s="123"/>
      <c r="F817" s="123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</row>
    <row r="818" spans="1:26" ht="12.75" customHeight="1" x14ac:dyDescent="0.2">
      <c r="A818" s="110"/>
      <c r="B818" s="122"/>
      <c r="C818" s="122"/>
      <c r="D818" s="122"/>
      <c r="E818" s="123"/>
      <c r="F818" s="123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</row>
    <row r="819" spans="1:26" ht="12.75" customHeight="1" x14ac:dyDescent="0.2">
      <c r="A819" s="110"/>
      <c r="B819" s="122"/>
      <c r="C819" s="122"/>
      <c r="D819" s="122"/>
      <c r="E819" s="123"/>
      <c r="F819" s="123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</row>
    <row r="820" spans="1:26" ht="12.75" customHeight="1" x14ac:dyDescent="0.2">
      <c r="A820" s="110"/>
      <c r="B820" s="122"/>
      <c r="C820" s="122"/>
      <c r="D820" s="122"/>
      <c r="E820" s="123"/>
      <c r="F820" s="123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</row>
    <row r="821" spans="1:26" ht="12.75" customHeight="1" x14ac:dyDescent="0.2">
      <c r="A821" s="110"/>
      <c r="B821" s="122"/>
      <c r="C821" s="122"/>
      <c r="D821" s="122"/>
      <c r="E821" s="123"/>
      <c r="F821" s="123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</row>
    <row r="822" spans="1:26" ht="12.75" customHeight="1" x14ac:dyDescent="0.2">
      <c r="A822" s="110"/>
      <c r="B822" s="122"/>
      <c r="C822" s="122"/>
      <c r="D822" s="122"/>
      <c r="E822" s="123"/>
      <c r="F822" s="123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</row>
    <row r="823" spans="1:26" ht="12.75" customHeight="1" x14ac:dyDescent="0.2">
      <c r="A823" s="110"/>
      <c r="B823" s="122"/>
      <c r="C823" s="122"/>
      <c r="D823" s="122"/>
      <c r="E823" s="123"/>
      <c r="F823" s="123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</row>
    <row r="824" spans="1:26" ht="12.75" customHeight="1" x14ac:dyDescent="0.2">
      <c r="A824" s="110"/>
      <c r="B824" s="122"/>
      <c r="C824" s="122"/>
      <c r="D824" s="122"/>
      <c r="E824" s="123"/>
      <c r="F824" s="123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</row>
    <row r="825" spans="1:26" ht="12.75" customHeight="1" x14ac:dyDescent="0.2">
      <c r="A825" s="110"/>
      <c r="B825" s="122"/>
      <c r="C825" s="122"/>
      <c r="D825" s="122"/>
      <c r="E825" s="123"/>
      <c r="F825" s="123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</row>
    <row r="826" spans="1:26" ht="12.75" customHeight="1" x14ac:dyDescent="0.2">
      <c r="A826" s="110"/>
      <c r="B826" s="122"/>
      <c r="C826" s="122"/>
      <c r="D826" s="122"/>
      <c r="E826" s="123"/>
      <c r="F826" s="123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</row>
    <row r="827" spans="1:26" ht="12.75" customHeight="1" x14ac:dyDescent="0.2">
      <c r="A827" s="110"/>
      <c r="B827" s="122"/>
      <c r="C827" s="122"/>
      <c r="D827" s="122"/>
      <c r="E827" s="123"/>
      <c r="F827" s="123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</row>
    <row r="828" spans="1:26" ht="12.75" customHeight="1" x14ac:dyDescent="0.2">
      <c r="A828" s="110"/>
      <c r="B828" s="122"/>
      <c r="C828" s="122"/>
      <c r="D828" s="122"/>
      <c r="E828" s="123"/>
      <c r="F828" s="123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</row>
    <row r="829" spans="1:26" ht="12.75" customHeight="1" x14ac:dyDescent="0.2">
      <c r="A829" s="110"/>
      <c r="B829" s="122"/>
      <c r="C829" s="122"/>
      <c r="D829" s="122"/>
      <c r="E829" s="123"/>
      <c r="F829" s="123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</row>
    <row r="830" spans="1:26" ht="12.75" customHeight="1" x14ac:dyDescent="0.2">
      <c r="A830" s="110"/>
      <c r="B830" s="122"/>
      <c r="C830" s="122"/>
      <c r="D830" s="122"/>
      <c r="E830" s="123"/>
      <c r="F830" s="123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</row>
    <row r="831" spans="1:26" ht="12.75" customHeight="1" x14ac:dyDescent="0.2">
      <c r="A831" s="110"/>
      <c r="B831" s="122"/>
      <c r="C831" s="122"/>
      <c r="D831" s="122"/>
      <c r="E831" s="123"/>
      <c r="F831" s="123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</row>
    <row r="832" spans="1:26" ht="12.75" customHeight="1" x14ac:dyDescent="0.2">
      <c r="A832" s="110"/>
      <c r="B832" s="122"/>
      <c r="C832" s="122"/>
      <c r="D832" s="122"/>
      <c r="E832" s="123"/>
      <c r="F832" s="123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</row>
    <row r="833" spans="1:26" ht="12.75" customHeight="1" x14ac:dyDescent="0.2">
      <c r="A833" s="110"/>
      <c r="B833" s="122"/>
      <c r="C833" s="122"/>
      <c r="D833" s="122"/>
      <c r="E833" s="123"/>
      <c r="F833" s="123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</row>
    <row r="834" spans="1:26" ht="12.75" customHeight="1" x14ac:dyDescent="0.2">
      <c r="A834" s="110"/>
      <c r="B834" s="122"/>
      <c r="C834" s="122"/>
      <c r="D834" s="122"/>
      <c r="E834" s="123"/>
      <c r="F834" s="123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</row>
    <row r="835" spans="1:26" ht="12.75" customHeight="1" x14ac:dyDescent="0.2">
      <c r="A835" s="110"/>
      <c r="B835" s="122"/>
      <c r="C835" s="122"/>
      <c r="D835" s="122"/>
      <c r="E835" s="123"/>
      <c r="F835" s="123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</row>
    <row r="836" spans="1:26" ht="12.75" customHeight="1" x14ac:dyDescent="0.2">
      <c r="A836" s="110"/>
      <c r="B836" s="122"/>
      <c r="C836" s="122"/>
      <c r="D836" s="122"/>
      <c r="E836" s="123"/>
      <c r="F836" s="123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</row>
    <row r="837" spans="1:26" ht="12.75" customHeight="1" x14ac:dyDescent="0.2">
      <c r="A837" s="110"/>
      <c r="B837" s="122"/>
      <c r="C837" s="122"/>
      <c r="D837" s="122"/>
      <c r="E837" s="123"/>
      <c r="F837" s="123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</row>
    <row r="838" spans="1:26" ht="12.75" customHeight="1" x14ac:dyDescent="0.2">
      <c r="A838" s="110"/>
      <c r="B838" s="122"/>
      <c r="C838" s="122"/>
      <c r="D838" s="122"/>
      <c r="E838" s="123"/>
      <c r="F838" s="123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</row>
    <row r="839" spans="1:26" ht="12.75" customHeight="1" x14ac:dyDescent="0.2">
      <c r="A839" s="110"/>
      <c r="B839" s="122"/>
      <c r="C839" s="122"/>
      <c r="D839" s="122"/>
      <c r="E839" s="123"/>
      <c r="F839" s="123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</row>
    <row r="840" spans="1:26" ht="12.75" customHeight="1" x14ac:dyDescent="0.2">
      <c r="A840" s="110"/>
      <c r="B840" s="122"/>
      <c r="C840" s="122"/>
      <c r="D840" s="122"/>
      <c r="E840" s="123"/>
      <c r="F840" s="123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</row>
    <row r="841" spans="1:26" ht="12.75" customHeight="1" x14ac:dyDescent="0.2">
      <c r="A841" s="110"/>
      <c r="B841" s="122"/>
      <c r="C841" s="122"/>
      <c r="D841" s="122"/>
      <c r="E841" s="123"/>
      <c r="F841" s="123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</row>
    <row r="842" spans="1:26" ht="12.75" customHeight="1" x14ac:dyDescent="0.2">
      <c r="A842" s="110"/>
      <c r="B842" s="122"/>
      <c r="C842" s="122"/>
      <c r="D842" s="122"/>
      <c r="E842" s="123"/>
      <c r="F842" s="123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</row>
    <row r="843" spans="1:26" ht="12.75" customHeight="1" x14ac:dyDescent="0.2">
      <c r="A843" s="110"/>
      <c r="B843" s="122"/>
      <c r="C843" s="122"/>
      <c r="D843" s="122"/>
      <c r="E843" s="123"/>
      <c r="F843" s="123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</row>
    <row r="844" spans="1:26" ht="12.75" customHeight="1" x14ac:dyDescent="0.2">
      <c r="A844" s="110"/>
      <c r="B844" s="122"/>
      <c r="C844" s="122"/>
      <c r="D844" s="122"/>
      <c r="E844" s="123"/>
      <c r="F844" s="123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</row>
    <row r="845" spans="1:26" ht="12.75" customHeight="1" x14ac:dyDescent="0.2">
      <c r="A845" s="110"/>
      <c r="B845" s="122"/>
      <c r="C845" s="122"/>
      <c r="D845" s="122"/>
      <c r="E845" s="123"/>
      <c r="F845" s="123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</row>
    <row r="846" spans="1:26" ht="12.75" customHeight="1" x14ac:dyDescent="0.2">
      <c r="A846" s="110"/>
      <c r="B846" s="122"/>
      <c r="C846" s="122"/>
      <c r="D846" s="122"/>
      <c r="E846" s="123"/>
      <c r="F846" s="123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</row>
    <row r="847" spans="1:26" ht="12.75" customHeight="1" x14ac:dyDescent="0.2">
      <c r="A847" s="110"/>
      <c r="B847" s="122"/>
      <c r="C847" s="122"/>
      <c r="D847" s="122"/>
      <c r="E847" s="123"/>
      <c r="F847" s="123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</row>
    <row r="848" spans="1:26" ht="12.75" customHeight="1" x14ac:dyDescent="0.2">
      <c r="A848" s="110"/>
      <c r="B848" s="122"/>
      <c r="C848" s="122"/>
      <c r="D848" s="122"/>
      <c r="E848" s="123"/>
      <c r="F848" s="123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</row>
    <row r="849" spans="1:26" ht="12.75" customHeight="1" x14ac:dyDescent="0.2">
      <c r="A849" s="110"/>
      <c r="B849" s="122"/>
      <c r="C849" s="122"/>
      <c r="D849" s="122"/>
      <c r="E849" s="123"/>
      <c r="F849" s="123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</row>
    <row r="850" spans="1:26" ht="12.75" customHeight="1" x14ac:dyDescent="0.2">
      <c r="A850" s="110"/>
      <c r="B850" s="122"/>
      <c r="C850" s="122"/>
      <c r="D850" s="122"/>
      <c r="E850" s="123"/>
      <c r="F850" s="123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</row>
    <row r="851" spans="1:26" ht="12.75" customHeight="1" x14ac:dyDescent="0.2">
      <c r="A851" s="110"/>
      <c r="B851" s="122"/>
      <c r="C851" s="122"/>
      <c r="D851" s="122"/>
      <c r="E851" s="123"/>
      <c r="F851" s="123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</row>
    <row r="852" spans="1:26" ht="12.75" customHeight="1" x14ac:dyDescent="0.2">
      <c r="A852" s="110"/>
      <c r="B852" s="122"/>
      <c r="C852" s="122"/>
      <c r="D852" s="122"/>
      <c r="E852" s="123"/>
      <c r="F852" s="123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</row>
    <row r="853" spans="1:26" ht="12.75" customHeight="1" x14ac:dyDescent="0.2">
      <c r="A853" s="110"/>
      <c r="B853" s="122"/>
      <c r="C853" s="122"/>
      <c r="D853" s="122"/>
      <c r="E853" s="123"/>
      <c r="F853" s="123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</row>
    <row r="854" spans="1:26" ht="12.75" customHeight="1" x14ac:dyDescent="0.2">
      <c r="A854" s="110"/>
      <c r="B854" s="122"/>
      <c r="C854" s="122"/>
      <c r="D854" s="122"/>
      <c r="E854" s="123"/>
      <c r="F854" s="123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</row>
    <row r="855" spans="1:26" ht="12.75" customHeight="1" x14ac:dyDescent="0.2">
      <c r="A855" s="110"/>
      <c r="B855" s="122"/>
      <c r="C855" s="122"/>
      <c r="D855" s="122"/>
      <c r="E855" s="123"/>
      <c r="F855" s="123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</row>
    <row r="856" spans="1:26" ht="12.75" customHeight="1" x14ac:dyDescent="0.2">
      <c r="A856" s="110"/>
      <c r="B856" s="122"/>
      <c r="C856" s="122"/>
      <c r="D856" s="122"/>
      <c r="E856" s="123"/>
      <c r="F856" s="123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</row>
    <row r="857" spans="1:26" ht="12.75" customHeight="1" x14ac:dyDescent="0.2">
      <c r="A857" s="110"/>
      <c r="B857" s="122"/>
      <c r="C857" s="122"/>
      <c r="D857" s="122"/>
      <c r="E857" s="123"/>
      <c r="F857" s="123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</row>
    <row r="858" spans="1:26" ht="12.75" customHeight="1" x14ac:dyDescent="0.2">
      <c r="A858" s="110"/>
      <c r="B858" s="122"/>
      <c r="C858" s="122"/>
      <c r="D858" s="122"/>
      <c r="E858" s="123"/>
      <c r="F858" s="123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</row>
    <row r="859" spans="1:26" ht="12.75" customHeight="1" x14ac:dyDescent="0.2">
      <c r="A859" s="110"/>
      <c r="B859" s="122"/>
      <c r="C859" s="122"/>
      <c r="D859" s="122"/>
      <c r="E859" s="123"/>
      <c r="F859" s="123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</row>
    <row r="860" spans="1:26" ht="12.75" customHeight="1" x14ac:dyDescent="0.2">
      <c r="A860" s="110"/>
      <c r="B860" s="122"/>
      <c r="C860" s="122"/>
      <c r="D860" s="122"/>
      <c r="E860" s="123"/>
      <c r="F860" s="123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</row>
    <row r="861" spans="1:26" ht="12.75" customHeight="1" x14ac:dyDescent="0.2">
      <c r="A861" s="110"/>
      <c r="B861" s="122"/>
      <c r="C861" s="122"/>
      <c r="D861" s="122"/>
      <c r="E861" s="123"/>
      <c r="F861" s="123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</row>
    <row r="862" spans="1:26" ht="12.75" customHeight="1" x14ac:dyDescent="0.2">
      <c r="A862" s="110"/>
      <c r="B862" s="122"/>
      <c r="C862" s="122"/>
      <c r="D862" s="122"/>
      <c r="E862" s="123"/>
      <c r="F862" s="123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</row>
    <row r="863" spans="1:26" ht="12.75" customHeight="1" x14ac:dyDescent="0.2">
      <c r="A863" s="110"/>
      <c r="B863" s="122"/>
      <c r="C863" s="122"/>
      <c r="D863" s="122"/>
      <c r="E863" s="123"/>
      <c r="F863" s="123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</row>
    <row r="864" spans="1:26" ht="12.75" customHeight="1" x14ac:dyDescent="0.2">
      <c r="A864" s="110"/>
      <c r="B864" s="122"/>
      <c r="C864" s="122"/>
      <c r="D864" s="122"/>
      <c r="E864" s="123"/>
      <c r="F864" s="123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</row>
    <row r="865" spans="1:26" ht="12.75" customHeight="1" x14ac:dyDescent="0.2">
      <c r="A865" s="110"/>
      <c r="B865" s="122"/>
      <c r="C865" s="122"/>
      <c r="D865" s="122"/>
      <c r="E865" s="123"/>
      <c r="F865" s="123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</row>
    <row r="866" spans="1:26" ht="12.75" customHeight="1" x14ac:dyDescent="0.2">
      <c r="A866" s="110"/>
      <c r="B866" s="122"/>
      <c r="C866" s="122"/>
      <c r="D866" s="122"/>
      <c r="E866" s="123"/>
      <c r="F866" s="123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</row>
    <row r="867" spans="1:26" ht="12.75" customHeight="1" x14ac:dyDescent="0.2">
      <c r="A867" s="110"/>
      <c r="B867" s="122"/>
      <c r="C867" s="122"/>
      <c r="D867" s="122"/>
      <c r="E867" s="123"/>
      <c r="F867" s="123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</row>
    <row r="868" spans="1:26" ht="12.75" customHeight="1" x14ac:dyDescent="0.2">
      <c r="A868" s="110"/>
      <c r="B868" s="122"/>
      <c r="C868" s="122"/>
      <c r="D868" s="122"/>
      <c r="E868" s="123"/>
      <c r="F868" s="123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</row>
    <row r="869" spans="1:26" ht="12.75" customHeight="1" x14ac:dyDescent="0.2">
      <c r="A869" s="110"/>
      <c r="B869" s="122"/>
      <c r="C869" s="122"/>
      <c r="D869" s="122"/>
      <c r="E869" s="123"/>
      <c r="F869" s="123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</row>
    <row r="870" spans="1:26" ht="12.75" customHeight="1" x14ac:dyDescent="0.2">
      <c r="A870" s="110"/>
      <c r="B870" s="122"/>
      <c r="C870" s="122"/>
      <c r="D870" s="122"/>
      <c r="E870" s="123"/>
      <c r="F870" s="123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</row>
    <row r="871" spans="1:26" ht="12.75" customHeight="1" x14ac:dyDescent="0.2">
      <c r="A871" s="110"/>
      <c r="B871" s="122"/>
      <c r="C871" s="122"/>
      <c r="D871" s="122"/>
      <c r="E871" s="123"/>
      <c r="F871" s="123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</row>
    <row r="872" spans="1:26" ht="12.75" customHeight="1" x14ac:dyDescent="0.2">
      <c r="A872" s="110"/>
      <c r="B872" s="122"/>
      <c r="C872" s="122"/>
      <c r="D872" s="122"/>
      <c r="E872" s="123"/>
      <c r="F872" s="123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</row>
    <row r="873" spans="1:26" ht="12.75" customHeight="1" x14ac:dyDescent="0.2">
      <c r="A873" s="110"/>
      <c r="B873" s="122"/>
      <c r="C873" s="122"/>
      <c r="D873" s="122"/>
      <c r="E873" s="123"/>
      <c r="F873" s="123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</row>
    <row r="874" spans="1:26" ht="12.75" customHeight="1" x14ac:dyDescent="0.2">
      <c r="A874" s="110"/>
      <c r="B874" s="122"/>
      <c r="C874" s="122"/>
      <c r="D874" s="122"/>
      <c r="E874" s="123"/>
      <c r="F874" s="123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</row>
    <row r="875" spans="1:26" ht="12.75" customHeight="1" x14ac:dyDescent="0.2">
      <c r="A875" s="110"/>
      <c r="B875" s="122"/>
      <c r="C875" s="122"/>
      <c r="D875" s="122"/>
      <c r="E875" s="123"/>
      <c r="F875" s="123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</row>
    <row r="876" spans="1:26" ht="12.75" customHeight="1" x14ac:dyDescent="0.2">
      <c r="A876" s="110"/>
      <c r="B876" s="122"/>
      <c r="C876" s="122"/>
      <c r="D876" s="122"/>
      <c r="E876" s="123"/>
      <c r="F876" s="123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</row>
    <row r="877" spans="1:26" ht="12.75" customHeight="1" x14ac:dyDescent="0.2">
      <c r="A877" s="110"/>
      <c r="B877" s="122"/>
      <c r="C877" s="122"/>
      <c r="D877" s="122"/>
      <c r="E877" s="123"/>
      <c r="F877" s="123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</row>
    <row r="878" spans="1:26" ht="12.75" customHeight="1" x14ac:dyDescent="0.2">
      <c r="A878" s="110"/>
      <c r="B878" s="122"/>
      <c r="C878" s="122"/>
      <c r="D878" s="122"/>
      <c r="E878" s="123"/>
      <c r="F878" s="123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</row>
    <row r="879" spans="1:26" ht="12.75" customHeight="1" x14ac:dyDescent="0.2">
      <c r="A879" s="110"/>
      <c r="B879" s="122"/>
      <c r="C879" s="122"/>
      <c r="D879" s="122"/>
      <c r="E879" s="123"/>
      <c r="F879" s="123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</row>
    <row r="880" spans="1:26" ht="12.75" customHeight="1" x14ac:dyDescent="0.2">
      <c r="A880" s="110"/>
      <c r="B880" s="122"/>
      <c r="C880" s="122"/>
      <c r="D880" s="122"/>
      <c r="E880" s="123"/>
      <c r="F880" s="123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</row>
    <row r="881" spans="1:26" ht="12.75" customHeight="1" x14ac:dyDescent="0.2">
      <c r="A881" s="110"/>
      <c r="B881" s="122"/>
      <c r="C881" s="122"/>
      <c r="D881" s="122"/>
      <c r="E881" s="123"/>
      <c r="F881" s="123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</row>
    <row r="882" spans="1:26" ht="12.75" customHeight="1" x14ac:dyDescent="0.2">
      <c r="A882" s="110"/>
      <c r="B882" s="122"/>
      <c r="C882" s="122"/>
      <c r="D882" s="122"/>
      <c r="E882" s="123"/>
      <c r="F882" s="123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</row>
    <row r="883" spans="1:26" ht="12.75" customHeight="1" x14ac:dyDescent="0.2">
      <c r="A883" s="110"/>
      <c r="B883" s="122"/>
      <c r="C883" s="122"/>
      <c r="D883" s="122"/>
      <c r="E883" s="123"/>
      <c r="F883" s="123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</row>
    <row r="884" spans="1:26" ht="12.75" customHeight="1" x14ac:dyDescent="0.2">
      <c r="A884" s="110"/>
      <c r="B884" s="122"/>
      <c r="C884" s="122"/>
      <c r="D884" s="122"/>
      <c r="E884" s="123"/>
      <c r="F884" s="123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</row>
    <row r="885" spans="1:26" ht="12.75" customHeight="1" x14ac:dyDescent="0.2">
      <c r="A885" s="110"/>
      <c r="B885" s="122"/>
      <c r="C885" s="122"/>
      <c r="D885" s="122"/>
      <c r="E885" s="123"/>
      <c r="F885" s="123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</row>
    <row r="886" spans="1:26" ht="12.75" customHeight="1" x14ac:dyDescent="0.2">
      <c r="A886" s="110"/>
      <c r="B886" s="122"/>
      <c r="C886" s="122"/>
      <c r="D886" s="122"/>
      <c r="E886" s="123"/>
      <c r="F886" s="123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</row>
    <row r="887" spans="1:26" ht="12.75" customHeight="1" x14ac:dyDescent="0.2">
      <c r="A887" s="110"/>
      <c r="B887" s="122"/>
      <c r="C887" s="122"/>
      <c r="D887" s="122"/>
      <c r="E887" s="123"/>
      <c r="F887" s="123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</row>
    <row r="888" spans="1:26" ht="12.75" customHeight="1" x14ac:dyDescent="0.2">
      <c r="A888" s="110"/>
      <c r="B888" s="122"/>
      <c r="C888" s="122"/>
      <c r="D888" s="122"/>
      <c r="E888" s="123"/>
      <c r="F888" s="123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</row>
    <row r="889" spans="1:26" ht="12.75" customHeight="1" x14ac:dyDescent="0.2">
      <c r="A889" s="110"/>
      <c r="B889" s="122"/>
      <c r="C889" s="122"/>
      <c r="D889" s="122"/>
      <c r="E889" s="123"/>
      <c r="F889" s="123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</row>
    <row r="890" spans="1:26" ht="12.75" customHeight="1" x14ac:dyDescent="0.2">
      <c r="A890" s="110"/>
      <c r="B890" s="122"/>
      <c r="C890" s="122"/>
      <c r="D890" s="122"/>
      <c r="E890" s="123"/>
      <c r="F890" s="123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</row>
    <row r="891" spans="1:26" ht="12.75" customHeight="1" x14ac:dyDescent="0.2">
      <c r="A891" s="110"/>
      <c r="B891" s="122"/>
      <c r="C891" s="122"/>
      <c r="D891" s="122"/>
      <c r="E891" s="123"/>
      <c r="F891" s="123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</row>
    <row r="892" spans="1:26" ht="12.75" customHeight="1" x14ac:dyDescent="0.2">
      <c r="A892" s="110"/>
      <c r="B892" s="122"/>
      <c r="C892" s="122"/>
      <c r="D892" s="122"/>
      <c r="E892" s="123"/>
      <c r="F892" s="123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</row>
    <row r="893" spans="1:26" ht="12.75" customHeight="1" x14ac:dyDescent="0.2">
      <c r="A893" s="110"/>
      <c r="B893" s="122"/>
      <c r="C893" s="122"/>
      <c r="D893" s="122"/>
      <c r="E893" s="123"/>
      <c r="F893" s="123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</row>
    <row r="894" spans="1:26" ht="12.75" customHeight="1" x14ac:dyDescent="0.2">
      <c r="A894" s="110"/>
      <c r="B894" s="122"/>
      <c r="C894" s="122"/>
      <c r="D894" s="122"/>
      <c r="E894" s="123"/>
      <c r="F894" s="123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</row>
    <row r="895" spans="1:26" ht="12.75" customHeight="1" x14ac:dyDescent="0.2">
      <c r="A895" s="110"/>
      <c r="B895" s="122"/>
      <c r="C895" s="122"/>
      <c r="D895" s="122"/>
      <c r="E895" s="123"/>
      <c r="F895" s="123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</row>
    <row r="896" spans="1:26" ht="12.75" customHeight="1" x14ac:dyDescent="0.2">
      <c r="A896" s="110"/>
      <c r="B896" s="122"/>
      <c r="C896" s="122"/>
      <c r="D896" s="122"/>
      <c r="E896" s="123"/>
      <c r="F896" s="123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</row>
    <row r="897" spans="1:26" ht="12.75" customHeight="1" x14ac:dyDescent="0.2">
      <c r="A897" s="110"/>
      <c r="B897" s="122"/>
      <c r="C897" s="122"/>
      <c r="D897" s="122"/>
      <c r="E897" s="123"/>
      <c r="F897" s="123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</row>
    <row r="898" spans="1:26" ht="12.75" customHeight="1" x14ac:dyDescent="0.2">
      <c r="A898" s="110"/>
      <c r="B898" s="122"/>
      <c r="C898" s="122"/>
      <c r="D898" s="122"/>
      <c r="E898" s="123"/>
      <c r="F898" s="123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</row>
    <row r="899" spans="1:26" ht="12.75" customHeight="1" x14ac:dyDescent="0.2">
      <c r="A899" s="110"/>
      <c r="B899" s="122"/>
      <c r="C899" s="122"/>
      <c r="D899" s="122"/>
      <c r="E899" s="123"/>
      <c r="F899" s="123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</row>
    <row r="900" spans="1:26" ht="12.75" customHeight="1" x14ac:dyDescent="0.2">
      <c r="A900" s="110"/>
      <c r="B900" s="122"/>
      <c r="C900" s="122"/>
      <c r="D900" s="122"/>
      <c r="E900" s="123"/>
      <c r="F900" s="123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</row>
    <row r="901" spans="1:26" ht="12.75" customHeight="1" x14ac:dyDescent="0.2">
      <c r="A901" s="110"/>
      <c r="B901" s="122"/>
      <c r="C901" s="122"/>
      <c r="D901" s="122"/>
      <c r="E901" s="123"/>
      <c r="F901" s="123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</row>
    <row r="902" spans="1:26" ht="12.75" customHeight="1" x14ac:dyDescent="0.2">
      <c r="A902" s="110"/>
      <c r="B902" s="122"/>
      <c r="C902" s="122"/>
      <c r="D902" s="122"/>
      <c r="E902" s="123"/>
      <c r="F902" s="123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</row>
    <row r="903" spans="1:26" ht="12.75" customHeight="1" x14ac:dyDescent="0.2">
      <c r="A903" s="110"/>
      <c r="B903" s="122"/>
      <c r="C903" s="122"/>
      <c r="D903" s="122"/>
      <c r="E903" s="123"/>
      <c r="F903" s="123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</row>
    <row r="904" spans="1:26" ht="12.75" customHeight="1" x14ac:dyDescent="0.2">
      <c r="A904" s="110"/>
      <c r="B904" s="122"/>
      <c r="C904" s="122"/>
      <c r="D904" s="122"/>
      <c r="E904" s="123"/>
      <c r="F904" s="123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</row>
    <row r="905" spans="1:26" ht="12.75" customHeight="1" x14ac:dyDescent="0.2">
      <c r="A905" s="110"/>
      <c r="B905" s="122"/>
      <c r="C905" s="122"/>
      <c r="D905" s="122"/>
      <c r="E905" s="123"/>
      <c r="F905" s="123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</row>
    <row r="906" spans="1:26" ht="12.75" customHeight="1" x14ac:dyDescent="0.2">
      <c r="A906" s="110"/>
      <c r="B906" s="122"/>
      <c r="C906" s="122"/>
      <c r="D906" s="122"/>
      <c r="E906" s="123"/>
      <c r="F906" s="123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</row>
    <row r="907" spans="1:26" ht="12.75" customHeight="1" x14ac:dyDescent="0.2">
      <c r="A907" s="110"/>
      <c r="B907" s="122"/>
      <c r="C907" s="122"/>
      <c r="D907" s="122"/>
      <c r="E907" s="123"/>
      <c r="F907" s="123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</row>
    <row r="908" spans="1:26" ht="12.75" customHeight="1" x14ac:dyDescent="0.2">
      <c r="A908" s="110"/>
      <c r="B908" s="122"/>
      <c r="C908" s="122"/>
      <c r="D908" s="122"/>
      <c r="E908" s="123"/>
      <c r="F908" s="123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</row>
    <row r="909" spans="1:26" ht="12.75" customHeight="1" x14ac:dyDescent="0.2">
      <c r="A909" s="110"/>
      <c r="B909" s="122"/>
      <c r="C909" s="122"/>
      <c r="D909" s="122"/>
      <c r="E909" s="123"/>
      <c r="F909" s="123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</row>
    <row r="910" spans="1:26" ht="12.75" customHeight="1" x14ac:dyDescent="0.2">
      <c r="A910" s="110"/>
      <c r="B910" s="122"/>
      <c r="C910" s="122"/>
      <c r="D910" s="122"/>
      <c r="E910" s="123"/>
      <c r="F910" s="123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</row>
    <row r="911" spans="1:26" ht="12.75" customHeight="1" x14ac:dyDescent="0.2">
      <c r="A911" s="110"/>
      <c r="B911" s="122"/>
      <c r="C911" s="122"/>
      <c r="D911" s="122"/>
      <c r="E911" s="123"/>
      <c r="F911" s="123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</row>
    <row r="912" spans="1:26" ht="12.75" customHeight="1" x14ac:dyDescent="0.2">
      <c r="A912" s="110"/>
      <c r="B912" s="122"/>
      <c r="C912" s="122"/>
      <c r="D912" s="122"/>
      <c r="E912" s="123"/>
      <c r="F912" s="123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</row>
    <row r="913" spans="1:26" ht="12.75" customHeight="1" x14ac:dyDescent="0.2">
      <c r="A913" s="110"/>
      <c r="B913" s="122"/>
      <c r="C913" s="122"/>
      <c r="D913" s="122"/>
      <c r="E913" s="123"/>
      <c r="F913" s="123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</row>
    <row r="914" spans="1:26" ht="12.75" customHeight="1" x14ac:dyDescent="0.2">
      <c r="A914" s="110"/>
      <c r="B914" s="122"/>
      <c r="C914" s="122"/>
      <c r="D914" s="122"/>
      <c r="E914" s="123"/>
      <c r="F914" s="123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</row>
    <row r="915" spans="1:26" ht="12.75" customHeight="1" x14ac:dyDescent="0.2">
      <c r="A915" s="110"/>
      <c r="B915" s="122"/>
      <c r="C915" s="122"/>
      <c r="D915" s="122"/>
      <c r="E915" s="123"/>
      <c r="F915" s="123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</row>
    <row r="916" spans="1:26" ht="12.75" customHeight="1" x14ac:dyDescent="0.2">
      <c r="A916" s="110"/>
      <c r="B916" s="122"/>
      <c r="C916" s="122"/>
      <c r="D916" s="122"/>
      <c r="E916" s="123"/>
      <c r="F916" s="123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</row>
    <row r="917" spans="1:26" ht="12.75" customHeight="1" x14ac:dyDescent="0.2">
      <c r="A917" s="110"/>
      <c r="B917" s="122"/>
      <c r="C917" s="122"/>
      <c r="D917" s="122"/>
      <c r="E917" s="123"/>
      <c r="F917" s="123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</row>
    <row r="918" spans="1:26" ht="12.75" customHeight="1" x14ac:dyDescent="0.2">
      <c r="A918" s="110"/>
      <c r="B918" s="122"/>
      <c r="C918" s="122"/>
      <c r="D918" s="122"/>
      <c r="E918" s="123"/>
      <c r="F918" s="123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</row>
    <row r="919" spans="1:26" ht="12.75" customHeight="1" x14ac:dyDescent="0.2">
      <c r="A919" s="110"/>
      <c r="B919" s="122"/>
      <c r="C919" s="122"/>
      <c r="D919" s="122"/>
      <c r="E919" s="123"/>
      <c r="F919" s="123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</row>
    <row r="920" spans="1:26" ht="12.75" customHeight="1" x14ac:dyDescent="0.2">
      <c r="A920" s="110"/>
      <c r="B920" s="122"/>
      <c r="C920" s="122"/>
      <c r="D920" s="122"/>
      <c r="E920" s="123"/>
      <c r="F920" s="123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</row>
    <row r="921" spans="1:26" ht="12.75" customHeight="1" x14ac:dyDescent="0.2">
      <c r="A921" s="110"/>
      <c r="B921" s="122"/>
      <c r="C921" s="122"/>
      <c r="D921" s="122"/>
      <c r="E921" s="123"/>
      <c r="F921" s="123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</row>
    <row r="922" spans="1:26" ht="12.75" customHeight="1" x14ac:dyDescent="0.2">
      <c r="A922" s="110"/>
      <c r="B922" s="122"/>
      <c r="C922" s="122"/>
      <c r="D922" s="122"/>
      <c r="E922" s="123"/>
      <c r="F922" s="123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</row>
    <row r="923" spans="1:26" ht="12.75" customHeight="1" x14ac:dyDescent="0.2">
      <c r="A923" s="110"/>
      <c r="B923" s="122"/>
      <c r="C923" s="122"/>
      <c r="D923" s="122"/>
      <c r="E923" s="123"/>
      <c r="F923" s="123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</row>
    <row r="924" spans="1:26" ht="12.75" customHeight="1" x14ac:dyDescent="0.2">
      <c r="A924" s="110"/>
      <c r="B924" s="122"/>
      <c r="C924" s="122"/>
      <c r="D924" s="122"/>
      <c r="E924" s="123"/>
      <c r="F924" s="123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</row>
    <row r="925" spans="1:26" ht="12.75" customHeight="1" x14ac:dyDescent="0.2">
      <c r="A925" s="110"/>
      <c r="B925" s="122"/>
      <c r="C925" s="122"/>
      <c r="D925" s="122"/>
      <c r="E925" s="123"/>
      <c r="F925" s="123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</row>
    <row r="926" spans="1:26" ht="12.75" customHeight="1" x14ac:dyDescent="0.2">
      <c r="A926" s="110"/>
      <c r="B926" s="122"/>
      <c r="C926" s="122"/>
      <c r="D926" s="122"/>
      <c r="E926" s="123"/>
      <c r="F926" s="123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</row>
    <row r="927" spans="1:26" ht="12.75" customHeight="1" x14ac:dyDescent="0.2">
      <c r="A927" s="110"/>
      <c r="B927" s="122"/>
      <c r="C927" s="122"/>
      <c r="D927" s="122"/>
      <c r="E927" s="123"/>
      <c r="F927" s="123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</row>
    <row r="928" spans="1:26" ht="12.75" customHeight="1" x14ac:dyDescent="0.2">
      <c r="A928" s="110"/>
      <c r="B928" s="122"/>
      <c r="C928" s="122"/>
      <c r="D928" s="122"/>
      <c r="E928" s="123"/>
      <c r="F928" s="123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</row>
    <row r="929" spans="1:26" ht="12.75" customHeight="1" x14ac:dyDescent="0.2">
      <c r="A929" s="110"/>
      <c r="B929" s="122"/>
      <c r="C929" s="122"/>
      <c r="D929" s="122"/>
      <c r="E929" s="123"/>
      <c r="F929" s="123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</row>
    <row r="930" spans="1:26" ht="12.75" customHeight="1" x14ac:dyDescent="0.2">
      <c r="A930" s="110"/>
      <c r="B930" s="122"/>
      <c r="C930" s="122"/>
      <c r="D930" s="122"/>
      <c r="E930" s="123"/>
      <c r="F930" s="123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</row>
    <row r="931" spans="1:26" ht="12.75" customHeight="1" x14ac:dyDescent="0.2">
      <c r="A931" s="110"/>
      <c r="B931" s="122"/>
      <c r="C931" s="122"/>
      <c r="D931" s="122"/>
      <c r="E931" s="123"/>
      <c r="F931" s="123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</row>
    <row r="932" spans="1:26" ht="12.75" customHeight="1" x14ac:dyDescent="0.2">
      <c r="A932" s="110"/>
      <c r="B932" s="122"/>
      <c r="C932" s="122"/>
      <c r="D932" s="122"/>
      <c r="E932" s="123"/>
      <c r="F932" s="123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</row>
    <row r="933" spans="1:26" ht="12.75" customHeight="1" x14ac:dyDescent="0.2">
      <c r="A933" s="110"/>
      <c r="B933" s="122"/>
      <c r="C933" s="122"/>
      <c r="D933" s="122"/>
      <c r="E933" s="123"/>
      <c r="F933" s="123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</row>
    <row r="934" spans="1:26" ht="12.75" customHeight="1" x14ac:dyDescent="0.2">
      <c r="A934" s="110"/>
      <c r="B934" s="122"/>
      <c r="C934" s="122"/>
      <c r="D934" s="122"/>
      <c r="E934" s="123"/>
      <c r="F934" s="123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</row>
    <row r="935" spans="1:26" ht="12.75" customHeight="1" x14ac:dyDescent="0.2">
      <c r="A935" s="110"/>
      <c r="B935" s="122"/>
      <c r="C935" s="122"/>
      <c r="D935" s="122"/>
      <c r="E935" s="123"/>
      <c r="F935" s="123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</row>
    <row r="936" spans="1:26" ht="12.75" customHeight="1" x14ac:dyDescent="0.2">
      <c r="A936" s="110"/>
      <c r="B936" s="122"/>
      <c r="C936" s="122"/>
      <c r="D936" s="122"/>
      <c r="E936" s="123"/>
      <c r="F936" s="123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</row>
    <row r="937" spans="1:26" ht="12.75" customHeight="1" x14ac:dyDescent="0.2">
      <c r="A937" s="110"/>
      <c r="B937" s="122"/>
      <c r="C937" s="122"/>
      <c r="D937" s="122"/>
      <c r="E937" s="123"/>
      <c r="F937" s="123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</row>
    <row r="938" spans="1:26" ht="12.75" customHeight="1" x14ac:dyDescent="0.2">
      <c r="A938" s="110"/>
      <c r="B938" s="122"/>
      <c r="C938" s="122"/>
      <c r="D938" s="122"/>
      <c r="E938" s="123"/>
      <c r="F938" s="123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</row>
    <row r="939" spans="1:26" ht="12.75" customHeight="1" x14ac:dyDescent="0.2">
      <c r="A939" s="110"/>
      <c r="B939" s="122"/>
      <c r="C939" s="122"/>
      <c r="D939" s="122"/>
      <c r="E939" s="123"/>
      <c r="F939" s="123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</row>
    <row r="940" spans="1:26" ht="12.75" customHeight="1" x14ac:dyDescent="0.2">
      <c r="A940" s="110"/>
      <c r="B940" s="122"/>
      <c r="C940" s="122"/>
      <c r="D940" s="122"/>
      <c r="E940" s="123"/>
      <c r="F940" s="123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</row>
    <row r="941" spans="1:26" ht="12.75" customHeight="1" x14ac:dyDescent="0.2">
      <c r="A941" s="110"/>
      <c r="B941" s="122"/>
      <c r="C941" s="122"/>
      <c r="D941" s="122"/>
      <c r="E941" s="123"/>
      <c r="F941" s="123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</row>
    <row r="942" spans="1:26" ht="12.75" customHeight="1" x14ac:dyDescent="0.2">
      <c r="A942" s="110"/>
      <c r="B942" s="122"/>
      <c r="C942" s="122"/>
      <c r="D942" s="122"/>
      <c r="E942" s="123"/>
      <c r="F942" s="123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</row>
    <row r="943" spans="1:26" ht="12.75" customHeight="1" x14ac:dyDescent="0.2">
      <c r="A943" s="110"/>
      <c r="B943" s="122"/>
      <c r="C943" s="122"/>
      <c r="D943" s="122"/>
      <c r="E943" s="123"/>
      <c r="F943" s="123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</row>
    <row r="944" spans="1:26" ht="12.75" customHeight="1" x14ac:dyDescent="0.2">
      <c r="A944" s="110"/>
      <c r="B944" s="122"/>
      <c r="C944" s="122"/>
      <c r="D944" s="122"/>
      <c r="E944" s="123"/>
      <c r="F944" s="123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</row>
    <row r="945" spans="1:26" ht="12.75" customHeight="1" x14ac:dyDescent="0.2">
      <c r="A945" s="110"/>
      <c r="B945" s="122"/>
      <c r="C945" s="122"/>
      <c r="D945" s="122"/>
      <c r="E945" s="123"/>
      <c r="F945" s="123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</row>
    <row r="946" spans="1:26" ht="12.75" customHeight="1" x14ac:dyDescent="0.2">
      <c r="A946" s="110"/>
      <c r="B946" s="122"/>
      <c r="C946" s="122"/>
      <c r="D946" s="122"/>
      <c r="E946" s="123"/>
      <c r="F946" s="123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</row>
    <row r="947" spans="1:26" ht="12.75" customHeight="1" x14ac:dyDescent="0.2">
      <c r="A947" s="110"/>
      <c r="B947" s="122"/>
      <c r="C947" s="122"/>
      <c r="D947" s="122"/>
      <c r="E947" s="123"/>
      <c r="F947" s="123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</row>
    <row r="948" spans="1:26" ht="12.75" customHeight="1" x14ac:dyDescent="0.2">
      <c r="A948" s="110"/>
      <c r="B948" s="122"/>
      <c r="C948" s="122"/>
      <c r="D948" s="122"/>
      <c r="E948" s="123"/>
      <c r="F948" s="123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</row>
    <row r="949" spans="1:26" ht="12.75" customHeight="1" x14ac:dyDescent="0.2">
      <c r="A949" s="110"/>
      <c r="B949" s="122"/>
      <c r="C949" s="122"/>
      <c r="D949" s="122"/>
      <c r="E949" s="123"/>
      <c r="F949" s="123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</row>
    <row r="950" spans="1:26" ht="12.75" customHeight="1" x14ac:dyDescent="0.2">
      <c r="A950" s="110"/>
      <c r="B950" s="122"/>
      <c r="C950" s="122"/>
      <c r="D950" s="122"/>
      <c r="E950" s="123"/>
      <c r="F950" s="123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</row>
    <row r="951" spans="1:26" ht="12.75" customHeight="1" x14ac:dyDescent="0.2">
      <c r="A951" s="110"/>
      <c r="B951" s="122"/>
      <c r="C951" s="122"/>
      <c r="D951" s="122"/>
      <c r="E951" s="123"/>
      <c r="F951" s="123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</row>
    <row r="952" spans="1:26" ht="12.75" customHeight="1" x14ac:dyDescent="0.2">
      <c r="A952" s="110"/>
      <c r="B952" s="122"/>
      <c r="C952" s="122"/>
      <c r="D952" s="122"/>
      <c r="E952" s="123"/>
      <c r="F952" s="123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</row>
    <row r="953" spans="1:26" ht="12.75" customHeight="1" x14ac:dyDescent="0.2">
      <c r="A953" s="110"/>
      <c r="B953" s="122"/>
      <c r="C953" s="122"/>
      <c r="D953" s="122"/>
      <c r="E953" s="123"/>
      <c r="F953" s="123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</row>
    <row r="954" spans="1:26" ht="12.75" customHeight="1" x14ac:dyDescent="0.2">
      <c r="A954" s="110"/>
      <c r="B954" s="122"/>
      <c r="C954" s="122"/>
      <c r="D954" s="122"/>
      <c r="E954" s="123"/>
      <c r="F954" s="123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</row>
    <row r="955" spans="1:26" ht="12.75" customHeight="1" x14ac:dyDescent="0.2">
      <c r="A955" s="110"/>
      <c r="B955" s="122"/>
      <c r="C955" s="122"/>
      <c r="D955" s="122"/>
      <c r="E955" s="123"/>
      <c r="F955" s="123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</row>
    <row r="956" spans="1:26" ht="12.75" customHeight="1" x14ac:dyDescent="0.2">
      <c r="A956" s="110"/>
      <c r="B956" s="122"/>
      <c r="C956" s="122"/>
      <c r="D956" s="122"/>
      <c r="E956" s="123"/>
      <c r="F956" s="123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</row>
    <row r="957" spans="1:26" ht="12.75" customHeight="1" x14ac:dyDescent="0.2">
      <c r="A957" s="110"/>
      <c r="B957" s="122"/>
      <c r="C957" s="122"/>
      <c r="D957" s="122"/>
      <c r="E957" s="123"/>
      <c r="F957" s="123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</row>
    <row r="958" spans="1:26" ht="12.75" customHeight="1" x14ac:dyDescent="0.2">
      <c r="A958" s="110"/>
      <c r="B958" s="122"/>
      <c r="C958" s="122"/>
      <c r="D958" s="122"/>
      <c r="E958" s="123"/>
      <c r="F958" s="123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</row>
    <row r="959" spans="1:26" ht="12.75" customHeight="1" x14ac:dyDescent="0.2">
      <c r="A959" s="110"/>
      <c r="B959" s="122"/>
      <c r="C959" s="122"/>
      <c r="D959" s="122"/>
      <c r="E959" s="123"/>
      <c r="F959" s="123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</row>
    <row r="960" spans="1:26" ht="12.75" customHeight="1" x14ac:dyDescent="0.2">
      <c r="A960" s="110"/>
      <c r="B960" s="122"/>
      <c r="C960" s="122"/>
      <c r="D960" s="122"/>
      <c r="E960" s="123"/>
      <c r="F960" s="123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</row>
    <row r="961" spans="1:26" ht="12.75" customHeight="1" x14ac:dyDescent="0.2">
      <c r="A961" s="110"/>
      <c r="B961" s="122"/>
      <c r="C961" s="122"/>
      <c r="D961" s="122"/>
      <c r="E961" s="123"/>
      <c r="F961" s="123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</row>
    <row r="962" spans="1:26" ht="12.75" customHeight="1" x14ac:dyDescent="0.2">
      <c r="A962" s="110"/>
      <c r="B962" s="122"/>
      <c r="C962" s="122"/>
      <c r="D962" s="122"/>
      <c r="E962" s="123"/>
      <c r="F962" s="123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</row>
    <row r="963" spans="1:26" ht="12.75" customHeight="1" x14ac:dyDescent="0.2">
      <c r="A963" s="110"/>
      <c r="B963" s="122"/>
      <c r="C963" s="122"/>
      <c r="D963" s="122"/>
      <c r="E963" s="123"/>
      <c r="F963" s="123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</row>
    <row r="964" spans="1:26" ht="12.75" customHeight="1" x14ac:dyDescent="0.2">
      <c r="A964" s="110"/>
      <c r="B964" s="122"/>
      <c r="C964" s="122"/>
      <c r="D964" s="122"/>
      <c r="E964" s="123"/>
      <c r="F964" s="123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</row>
    <row r="965" spans="1:26" ht="12.75" customHeight="1" x14ac:dyDescent="0.2">
      <c r="A965" s="110"/>
      <c r="B965" s="122"/>
      <c r="C965" s="122"/>
      <c r="D965" s="122"/>
      <c r="E965" s="123"/>
      <c r="F965" s="123"/>
      <c r="G965" s="110"/>
      <c r="H965" s="110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</row>
    <row r="966" spans="1:26" ht="12.75" customHeight="1" x14ac:dyDescent="0.2">
      <c r="A966" s="110"/>
      <c r="B966" s="122"/>
      <c r="C966" s="122"/>
      <c r="D966" s="122"/>
      <c r="E966" s="123"/>
      <c r="F966" s="123"/>
      <c r="G966" s="110"/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</row>
    <row r="967" spans="1:26" ht="12.75" customHeight="1" x14ac:dyDescent="0.2">
      <c r="A967" s="110"/>
      <c r="B967" s="122"/>
      <c r="C967" s="122"/>
      <c r="D967" s="122"/>
      <c r="E967" s="123"/>
      <c r="F967" s="123"/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</row>
    <row r="968" spans="1:26" ht="12.75" customHeight="1" x14ac:dyDescent="0.2">
      <c r="A968" s="110"/>
      <c r="B968" s="122"/>
      <c r="C968" s="122"/>
      <c r="D968" s="122"/>
      <c r="E968" s="123"/>
      <c r="F968" s="123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</row>
    <row r="969" spans="1:26" ht="12.75" customHeight="1" x14ac:dyDescent="0.2">
      <c r="A969" s="110"/>
      <c r="B969" s="122"/>
      <c r="C969" s="122"/>
      <c r="D969" s="122"/>
      <c r="E969" s="123"/>
      <c r="F969" s="123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</row>
    <row r="970" spans="1:26" ht="12.75" customHeight="1" x14ac:dyDescent="0.2">
      <c r="A970" s="110"/>
      <c r="B970" s="122"/>
      <c r="C970" s="122"/>
      <c r="D970" s="122"/>
      <c r="E970" s="123"/>
      <c r="F970" s="123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</row>
    <row r="971" spans="1:26" ht="12.75" customHeight="1" x14ac:dyDescent="0.2">
      <c r="A971" s="110"/>
      <c r="B971" s="122"/>
      <c r="C971" s="122"/>
      <c r="D971" s="122"/>
      <c r="E971" s="123"/>
      <c r="F971" s="123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</row>
    <row r="972" spans="1:26" ht="12.75" customHeight="1" x14ac:dyDescent="0.2">
      <c r="A972" s="110"/>
      <c r="B972" s="122"/>
      <c r="C972" s="122"/>
      <c r="D972" s="122"/>
      <c r="E972" s="123"/>
      <c r="F972" s="123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</row>
    <row r="973" spans="1:26" ht="12.75" customHeight="1" x14ac:dyDescent="0.2">
      <c r="A973" s="110"/>
      <c r="B973" s="122"/>
      <c r="C973" s="122"/>
      <c r="D973" s="122"/>
      <c r="E973" s="123"/>
      <c r="F973" s="123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</row>
    <row r="974" spans="1:26" ht="12.75" customHeight="1" x14ac:dyDescent="0.2">
      <c r="A974" s="110"/>
      <c r="B974" s="122"/>
      <c r="C974" s="122"/>
      <c r="D974" s="122"/>
      <c r="E974" s="123"/>
      <c r="F974" s="123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</row>
    <row r="975" spans="1:26" ht="12.75" customHeight="1" x14ac:dyDescent="0.2">
      <c r="A975" s="110"/>
      <c r="B975" s="122"/>
      <c r="C975" s="122"/>
      <c r="D975" s="122"/>
      <c r="E975" s="123"/>
      <c r="F975" s="123"/>
      <c r="G975" s="110"/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</row>
    <row r="976" spans="1:26" ht="12.75" customHeight="1" x14ac:dyDescent="0.2">
      <c r="A976" s="110"/>
      <c r="B976" s="122"/>
      <c r="C976" s="122"/>
      <c r="D976" s="122"/>
      <c r="E976" s="123"/>
      <c r="F976" s="123"/>
      <c r="G976" s="110"/>
      <c r="H976" s="110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</row>
    <row r="977" spans="1:26" ht="12.75" customHeight="1" x14ac:dyDescent="0.2">
      <c r="A977" s="110"/>
      <c r="B977" s="122"/>
      <c r="C977" s="122"/>
      <c r="D977" s="122"/>
      <c r="E977" s="123"/>
      <c r="F977" s="123"/>
      <c r="G977" s="110"/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</row>
    <row r="978" spans="1:26" ht="12.75" customHeight="1" x14ac:dyDescent="0.2">
      <c r="A978" s="110"/>
      <c r="B978" s="122"/>
      <c r="C978" s="122"/>
      <c r="D978" s="122"/>
      <c r="E978" s="123"/>
      <c r="F978" s="123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</row>
    <row r="979" spans="1:26" ht="12.75" customHeight="1" x14ac:dyDescent="0.2">
      <c r="A979" s="110"/>
      <c r="B979" s="122"/>
      <c r="C979" s="122"/>
      <c r="D979" s="122"/>
      <c r="E979" s="123"/>
      <c r="F979" s="123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</row>
    <row r="980" spans="1:26" ht="12.75" customHeight="1" x14ac:dyDescent="0.2">
      <c r="A980" s="110"/>
      <c r="B980" s="122"/>
      <c r="C980" s="122"/>
      <c r="D980" s="122"/>
      <c r="E980" s="123"/>
      <c r="F980" s="123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</row>
    <row r="981" spans="1:26" ht="12.75" customHeight="1" x14ac:dyDescent="0.2">
      <c r="A981" s="110"/>
      <c r="B981" s="122"/>
      <c r="C981" s="122"/>
      <c r="D981" s="122"/>
      <c r="E981" s="123"/>
      <c r="F981" s="123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</row>
    <row r="982" spans="1:26" ht="12.75" customHeight="1" x14ac:dyDescent="0.2">
      <c r="A982" s="110"/>
      <c r="B982" s="122"/>
      <c r="C982" s="122"/>
      <c r="D982" s="122"/>
      <c r="E982" s="123"/>
      <c r="F982" s="123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</row>
    <row r="983" spans="1:26" ht="12.75" customHeight="1" x14ac:dyDescent="0.2">
      <c r="A983" s="110"/>
      <c r="B983" s="122"/>
      <c r="C983" s="122"/>
      <c r="D983" s="122"/>
      <c r="E983" s="123"/>
      <c r="F983" s="123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</row>
    <row r="984" spans="1:26" ht="12.75" customHeight="1" x14ac:dyDescent="0.2">
      <c r="A984" s="110"/>
      <c r="B984" s="122"/>
      <c r="C984" s="122"/>
      <c r="D984" s="122"/>
      <c r="E984" s="123"/>
      <c r="F984" s="123"/>
      <c r="G984" s="110"/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</row>
    <row r="985" spans="1:26" ht="12.75" customHeight="1" x14ac:dyDescent="0.2">
      <c r="A985" s="110"/>
      <c r="B985" s="122"/>
      <c r="C985" s="122"/>
      <c r="D985" s="122"/>
      <c r="E985" s="123"/>
      <c r="F985" s="123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</row>
  </sheetData>
  <mergeCells count="22">
    <mergeCell ref="A6:F6"/>
    <mergeCell ref="A7:F7"/>
    <mergeCell ref="A23:D23"/>
    <mergeCell ref="A24:D24"/>
    <mergeCell ref="B27:C27"/>
    <mergeCell ref="D27:E27"/>
    <mergeCell ref="F27:G27"/>
    <mergeCell ref="A35:F35"/>
    <mergeCell ref="A36:F36"/>
    <mergeCell ref="A37:G37"/>
    <mergeCell ref="D28:E28"/>
    <mergeCell ref="F28:G28"/>
    <mergeCell ref="A29:E29"/>
    <mergeCell ref="F29:G29"/>
    <mergeCell ref="B30:C30"/>
    <mergeCell ref="D30:E30"/>
    <mergeCell ref="F30:G30"/>
    <mergeCell ref="D31:E31"/>
    <mergeCell ref="A32:E32"/>
    <mergeCell ref="F32:G32"/>
    <mergeCell ref="B33:C33"/>
    <mergeCell ref="D33:E33"/>
  </mergeCells>
  <pageMargins left="0.7" right="0.7" top="0.75" bottom="0.75" header="0" footer="0"/>
  <pageSetup paperSize="9" scale="66" orientation="landscape" r:id="rId1"/>
  <headerFooter>
    <oddHeader>&amp;C&amp;A</oddHeader>
    <oddFooter>&amp;CPágina &amp;P</oddFooter>
  </headerFooter>
  <colBreaks count="2" manualBreakCount="2">
    <brk man="1"/>
    <brk id="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>
      <selection activeCell="J21" sqref="J21"/>
    </sheetView>
  </sheetViews>
  <sheetFormatPr defaultColWidth="14.42578125" defaultRowHeight="15" customHeight="1" x14ac:dyDescent="0.2"/>
  <cols>
    <col min="1" max="1" width="5.140625" customWidth="1"/>
    <col min="2" max="3" width="18.28515625" customWidth="1"/>
    <col min="5" max="5" width="13.28515625" customWidth="1"/>
    <col min="6" max="6" width="10.140625" customWidth="1"/>
    <col min="7" max="8" width="14.28515625" customWidth="1"/>
    <col min="9" max="26" width="8" customWidth="1"/>
  </cols>
  <sheetData>
    <row r="1" spans="1:8" ht="18" customHeight="1" x14ac:dyDescent="0.2">
      <c r="A1" s="308" t="s">
        <v>310</v>
      </c>
      <c r="B1" s="309"/>
      <c r="C1" s="309"/>
      <c r="D1" s="309"/>
      <c r="E1" s="309"/>
      <c r="F1" s="309"/>
      <c r="G1" s="310"/>
    </row>
    <row r="2" spans="1:8" ht="23.25" customHeight="1" x14ac:dyDescent="0.2">
      <c r="A2" s="322" t="s">
        <v>332</v>
      </c>
      <c r="B2" s="209"/>
      <c r="C2" s="209"/>
      <c r="D2" s="209"/>
      <c r="E2" s="209"/>
      <c r="F2" s="209"/>
      <c r="G2" s="210"/>
    </row>
    <row r="3" spans="1:8" ht="12.75" customHeight="1" x14ac:dyDescent="0.2">
      <c r="A3" s="306" t="s">
        <v>1</v>
      </c>
      <c r="B3" s="209"/>
      <c r="C3" s="209"/>
      <c r="D3" s="209"/>
      <c r="E3" s="210"/>
      <c r="F3" s="307" t="str">
        <f>'12x36 DIU - C.V'!F4:I4</f>
        <v>23164.002628.2021-13</v>
      </c>
      <c r="G3" s="210"/>
    </row>
    <row r="4" spans="1:8" ht="12.75" customHeight="1" x14ac:dyDescent="0.2">
      <c r="A4" s="306" t="s">
        <v>311</v>
      </c>
      <c r="B4" s="209"/>
      <c r="C4" s="209"/>
      <c r="D4" s="209"/>
      <c r="E4" s="210"/>
      <c r="F4" s="307" t="str">
        <f>'12x36 DIU - C.V'!F5:I5</f>
        <v>Pregão IFSul nº 09/2021</v>
      </c>
      <c r="G4" s="210"/>
    </row>
    <row r="5" spans="1:8" ht="12.75" customHeight="1" x14ac:dyDescent="0.2">
      <c r="A5" s="306" t="s">
        <v>334</v>
      </c>
      <c r="B5" s="209"/>
      <c r="C5" s="209"/>
      <c r="D5" s="209"/>
      <c r="E5" s="209"/>
      <c r="F5" s="209"/>
      <c r="G5" s="210"/>
    </row>
    <row r="6" spans="1:8" ht="15" customHeight="1" x14ac:dyDescent="0.2">
      <c r="A6" s="321" t="s">
        <v>3</v>
      </c>
      <c r="B6" s="209"/>
      <c r="C6" s="209"/>
      <c r="D6" s="209"/>
      <c r="E6" s="209"/>
      <c r="F6" s="209"/>
      <c r="G6" s="210"/>
    </row>
    <row r="7" spans="1:8" ht="12.75" customHeight="1" x14ac:dyDescent="0.2">
      <c r="A7" s="148" t="s">
        <v>4</v>
      </c>
      <c r="B7" s="306" t="s">
        <v>5</v>
      </c>
      <c r="C7" s="209"/>
      <c r="D7" s="209"/>
      <c r="E7" s="210"/>
      <c r="F7" s="317"/>
      <c r="G7" s="210"/>
    </row>
    <row r="8" spans="1:8" ht="12.75" customHeight="1" x14ac:dyDescent="0.2">
      <c r="A8" s="148" t="s">
        <v>6</v>
      </c>
      <c r="B8" s="306" t="s">
        <v>7</v>
      </c>
      <c r="C8" s="209"/>
      <c r="D8" s="209"/>
      <c r="E8" s="210"/>
      <c r="F8" s="279" t="s">
        <v>312</v>
      </c>
      <c r="G8" s="172"/>
    </row>
    <row r="9" spans="1:8" ht="12.75" customHeight="1" x14ac:dyDescent="0.2">
      <c r="A9" s="148" t="s">
        <v>9</v>
      </c>
      <c r="B9" s="306" t="s">
        <v>313</v>
      </c>
      <c r="C9" s="209"/>
      <c r="D9" s="209"/>
      <c r="E9" s="210"/>
      <c r="F9" s="317" t="s">
        <v>331</v>
      </c>
      <c r="G9" s="210"/>
    </row>
    <row r="10" spans="1:8" ht="13.5" customHeight="1" x14ac:dyDescent="0.2">
      <c r="A10" s="148" t="s">
        <v>11</v>
      </c>
      <c r="B10" s="306" t="s">
        <v>12</v>
      </c>
      <c r="C10" s="209"/>
      <c r="D10" s="209"/>
      <c r="E10" s="210"/>
      <c r="F10" s="307">
        <v>20</v>
      </c>
      <c r="G10" s="210"/>
    </row>
    <row r="11" spans="1:8" ht="18.75" customHeight="1" x14ac:dyDescent="0.2">
      <c r="A11" s="308" t="s">
        <v>314</v>
      </c>
      <c r="B11" s="309"/>
      <c r="C11" s="309"/>
      <c r="D11" s="309"/>
      <c r="E11" s="309"/>
      <c r="F11" s="309"/>
      <c r="G11" s="310"/>
    </row>
    <row r="12" spans="1:8" ht="76.5" customHeight="1" x14ac:dyDescent="0.2">
      <c r="A12" s="149"/>
      <c r="B12" s="311" t="s">
        <v>315</v>
      </c>
      <c r="C12" s="309"/>
      <c r="D12" s="150" t="s">
        <v>316</v>
      </c>
      <c r="E12" s="150" t="s">
        <v>317</v>
      </c>
      <c r="F12" s="150" t="s">
        <v>318</v>
      </c>
      <c r="G12" s="151" t="s">
        <v>319</v>
      </c>
    </row>
    <row r="13" spans="1:8" ht="15.75" customHeight="1" x14ac:dyDescent="0.2">
      <c r="A13" s="152" t="s">
        <v>320</v>
      </c>
      <c r="B13" s="312" t="s">
        <v>321</v>
      </c>
      <c r="C13" s="210"/>
      <c r="D13" s="114">
        <v>2</v>
      </c>
      <c r="E13" s="153">
        <f>'12x36 DIU - C.V'!E184:F184</f>
        <v>7687.5837279999996</v>
      </c>
      <c r="F13" s="154">
        <f>'12x36 DIU - C.V'!G185</f>
        <v>2</v>
      </c>
      <c r="G13" s="155">
        <f t="shared" ref="G13:G14" si="0">PRODUCT(E13:F13)</f>
        <v>15375.167455999999</v>
      </c>
      <c r="H13" s="156">
        <f t="shared" ref="H13:H14" si="1">G13*12</f>
        <v>184502.00947200001</v>
      </c>
    </row>
    <row r="14" spans="1:8" ht="15.75" customHeight="1" x14ac:dyDescent="0.2">
      <c r="A14" s="157" t="s">
        <v>322</v>
      </c>
      <c r="B14" s="313" t="s">
        <v>323</v>
      </c>
      <c r="C14" s="314"/>
      <c r="D14" s="114">
        <v>2</v>
      </c>
      <c r="E14" s="153">
        <f>'12x36 NOT - C.V'!E186:F186</f>
        <v>9071.3324319999992</v>
      </c>
      <c r="F14" s="154">
        <f>'12x36 NOT - C.V'!G187</f>
        <v>2</v>
      </c>
      <c r="G14" s="155">
        <f t="shared" si="0"/>
        <v>18142.664863999998</v>
      </c>
      <c r="H14" s="156">
        <f t="shared" si="1"/>
        <v>217711.97836799998</v>
      </c>
    </row>
    <row r="15" spans="1:8" ht="13.5" customHeight="1" x14ac:dyDescent="0.2">
      <c r="A15" s="315" t="s">
        <v>324</v>
      </c>
      <c r="B15" s="305"/>
      <c r="C15" s="305"/>
      <c r="D15" s="305"/>
      <c r="E15" s="305"/>
      <c r="F15" s="316"/>
      <c r="G15" s="158">
        <f>SUM(G13:G14)</f>
        <v>33517.832320000001</v>
      </c>
    </row>
    <row r="16" spans="1:8" ht="13.5" customHeight="1" x14ac:dyDescent="0.2">
      <c r="A16" s="159"/>
      <c r="B16" s="160"/>
      <c r="C16" s="160"/>
      <c r="D16" s="160"/>
      <c r="E16" s="160"/>
      <c r="F16" s="160"/>
      <c r="G16" s="161"/>
    </row>
    <row r="17" spans="1:7" ht="18.75" customHeight="1" x14ac:dyDescent="0.2">
      <c r="A17" s="318" t="s">
        <v>325</v>
      </c>
      <c r="B17" s="305"/>
      <c r="C17" s="305"/>
      <c r="D17" s="305"/>
      <c r="E17" s="305"/>
      <c r="F17" s="305"/>
      <c r="G17" s="316"/>
    </row>
    <row r="18" spans="1:7" ht="12.75" customHeight="1" x14ac:dyDescent="0.2">
      <c r="A18" s="162" t="s">
        <v>4</v>
      </c>
      <c r="B18" s="319" t="s">
        <v>188</v>
      </c>
      <c r="C18" s="176"/>
      <c r="D18" s="176"/>
      <c r="E18" s="176"/>
      <c r="F18" s="176"/>
      <c r="G18" s="163">
        <f>G15</f>
        <v>33517.832320000001</v>
      </c>
    </row>
    <row r="19" spans="1:7" ht="13.5" customHeight="1" x14ac:dyDescent="0.2">
      <c r="A19" s="152" t="s">
        <v>6</v>
      </c>
      <c r="B19" s="319" t="s">
        <v>326</v>
      </c>
      <c r="C19" s="176"/>
      <c r="D19" s="176"/>
      <c r="E19" s="176"/>
      <c r="F19" s="320"/>
      <c r="G19" s="164">
        <v>20</v>
      </c>
    </row>
    <row r="20" spans="1:7" ht="13.5" customHeight="1" x14ac:dyDescent="0.2">
      <c r="A20" s="165" t="s">
        <v>9</v>
      </c>
      <c r="B20" s="304" t="s">
        <v>327</v>
      </c>
      <c r="C20" s="305"/>
      <c r="D20" s="305"/>
      <c r="E20" s="305"/>
      <c r="F20" s="305"/>
      <c r="G20" s="166">
        <f>G15*G19</f>
        <v>670356.64639999997</v>
      </c>
    </row>
    <row r="21" spans="1:7" ht="12.75" customHeight="1" x14ac:dyDescent="0.2"/>
    <row r="22" spans="1:7" ht="12.75" customHeight="1" x14ac:dyDescent="0.2"/>
    <row r="23" spans="1:7" ht="12.75" customHeight="1" x14ac:dyDescent="0.2"/>
    <row r="24" spans="1:7" ht="12.75" customHeight="1" x14ac:dyDescent="0.2"/>
    <row r="25" spans="1:7" ht="12.75" customHeight="1" x14ac:dyDescent="0.2"/>
    <row r="26" spans="1:7" ht="12.75" customHeight="1" x14ac:dyDescent="0.2"/>
    <row r="27" spans="1:7" ht="12.75" customHeight="1" x14ac:dyDescent="0.2"/>
    <row r="28" spans="1:7" ht="12.75" customHeight="1" x14ac:dyDescent="0.2"/>
    <row r="29" spans="1:7" ht="12.75" customHeight="1" x14ac:dyDescent="0.2"/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5">
    <mergeCell ref="A1:G1"/>
    <mergeCell ref="A2:G2"/>
    <mergeCell ref="A3:E3"/>
    <mergeCell ref="F3:G3"/>
    <mergeCell ref="A4:E4"/>
    <mergeCell ref="F4:G4"/>
    <mergeCell ref="A5:G5"/>
    <mergeCell ref="A6:G6"/>
    <mergeCell ref="B7:E7"/>
    <mergeCell ref="F7:G7"/>
    <mergeCell ref="B8:E8"/>
    <mergeCell ref="F8:G8"/>
    <mergeCell ref="B9:E9"/>
    <mergeCell ref="F9:G9"/>
    <mergeCell ref="A17:G17"/>
    <mergeCell ref="B18:F18"/>
    <mergeCell ref="B19:F19"/>
    <mergeCell ref="B20:F20"/>
    <mergeCell ref="B10:E10"/>
    <mergeCell ref="F10:G10"/>
    <mergeCell ref="A11:G11"/>
    <mergeCell ref="B12:C12"/>
    <mergeCell ref="B13:C13"/>
    <mergeCell ref="B14:C14"/>
    <mergeCell ref="A15:F15"/>
  </mergeCells>
  <pageMargins left="1.2649999999999999" right="0.7" top="0.75" bottom="0.75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showGridLines="0"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3</vt:i4>
      </vt:variant>
    </vt:vector>
  </HeadingPairs>
  <TitlesOfParts>
    <vt:vector size="8" baseType="lpstr">
      <vt:lpstr>12x36 DIU - C.V</vt:lpstr>
      <vt:lpstr>12x36 NOT - C.V</vt:lpstr>
      <vt:lpstr>INSUMOS</vt:lpstr>
      <vt:lpstr>RESUMO</vt:lpstr>
      <vt:lpstr>LIMITES (não se aplica)</vt:lpstr>
      <vt:lpstr>'12x36 DIU - C.V'!Área_de_Impressão</vt:lpstr>
      <vt:lpstr>INSUMOS!Área_de_Impressão</vt:lpstr>
      <vt:lpstr>RESUMO!Área_de_Impressão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de Rosso Bolzan</dc:creator>
  <cp:lastModifiedBy>IF Sul-rio-grandense</cp:lastModifiedBy>
  <cp:lastPrinted>2021-10-21T23:26:05Z</cp:lastPrinted>
  <dcterms:created xsi:type="dcterms:W3CDTF">2019-01-29T10:53:59Z</dcterms:created>
  <dcterms:modified xsi:type="dcterms:W3CDTF">2021-12-15T17:51:44Z</dcterms:modified>
</cp:coreProperties>
</file>